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wbThis" defaultThemeVersion="124226"/>
  <bookViews>
    <workbookView xWindow="-120" yWindow="-120" windowWidth="29040" windowHeight="15840"/>
  </bookViews>
  <sheets>
    <sheet name="Information" sheetId="13897" r:id="rId1"/>
    <sheet name="Team" sheetId="13898" r:id="rId2"/>
    <sheet name="Referee|Kampfrichter" sheetId="13899" r:id="rId3"/>
    <sheet name="Entry Form|Teilnehmer" sheetId="13900" r:id="rId4"/>
    <sheet name="Translations" sheetId="13901" state="hidden" r:id="rId5"/>
  </sheets>
  <definedNames>
    <definedName name="_xlnm._FilterDatabase" localSheetId="3" hidden="1">'Entry Form|Teilnehmer'!$B$12:$EQ$153</definedName>
    <definedName name="cBirthdate">'Entry Form|Teilnehmer'!$D:$D</definedName>
    <definedName name="cellContactDuringTournament">Team!$B$7</definedName>
    <definedName name="cellEmail">Team!$B$5</definedName>
    <definedName name="cellEndDate">Information!$D$8</definedName>
    <definedName name="cellIsRegional">Information!$B$1</definedName>
    <definedName name="cellIsTraditional">Information!$D$1</definedName>
    <definedName name="cellMobile">Team!$B$4</definedName>
    <definedName name="cellPhone">Team!#REF!</definedName>
    <definedName name="cellStartDate">Information!$B$8</definedName>
    <definedName name="cellTagHolder">Team!$B$6</definedName>
    <definedName name="cellTeamLeader">Team!$B$3</definedName>
    <definedName name="cellTeamName">Team!$B$2</definedName>
    <definedName name="cFirstname">'Entry Form|Teilnehmer'!$C:$C</definedName>
    <definedName name="cFirstSingle">'Entry Form|Teilnehmer'!$G:$G</definedName>
    <definedName name="cRefereeFirstname">'Referee|Kampfrichter'!$C:$C</definedName>
    <definedName name="cRefereeSurname">'Referee|Kampfrichter'!$B:$B</definedName>
    <definedName name="cSanda">'Entry Form|Teilnehmer'!$EL:$EL</definedName>
    <definedName name="cSex">'Entry Form|Teilnehmer'!$E:$E</definedName>
    <definedName name="cSurname">'Entry Form|Teilnehmer'!$B:$B</definedName>
    <definedName name="German">Translations!$B$1:$B$1048342</definedName>
    <definedName name="Language">Information!$B$3</definedName>
    <definedName name="LanguageIndex" comment="Index of the currently selected language">MATCH(Language,Languages,0)</definedName>
    <definedName name="Languages">Translations!$B$1:$D$1</definedName>
    <definedName name="rDuration">'Entry Form|Teilnehmer'!$8:$8</definedName>
    <definedName name="rFirstCompetitor">'Entry Form|Teilnehmer'!$13:$13</definedName>
    <definedName name="rFormname">'Entry Form|Teilnehmer'!$11:$11</definedName>
    <definedName name="rLevel">'Entry Form|Teilnehmer'!$7:$7</definedName>
    <definedName name="rName">'Entry Form|Teilnehmer'!$12:$12</definedName>
    <definedName name="rngAgeClasses">Information!$A$52:$B$59</definedName>
    <definedName name="rngCostTable">Information!$A$41:$B$49</definedName>
    <definedName name="rRegionalOnly">'Entry Form|Teilnehmer'!$2:$2</definedName>
    <definedName name="rSingleOrMulti">'Entry Form|Teilnehmer'!$3:$3</definedName>
    <definedName name="rStyle">'Entry Form|Teilnehmer'!$10:$10</definedName>
    <definedName name="rSurname">'Entry Form|Teilnehmer'!$B:$B</definedName>
    <definedName name="rWeapon">'Entry Form|Teilnehmer'!$6:$6</definedName>
    <definedName name="rWeaponstyle">'Entry Form|Teilnehmer'!$4:$4</definedName>
    <definedName name="rWushutype">'Entry Form|Teilnehmer'!$9:$9</definedName>
    <definedName name="StringKeys">Tabelle2[[#All],[Key]]</definedName>
    <definedName name="StringSet">Translations!$B$1:$D$1048342</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3" i="13897"/>
  <c r="EA12" i="13900"/>
  <c r="A54" i="13897"/>
  <c r="A55"/>
  <c r="BG12" i="13900" l="1"/>
  <c r="BS12"/>
  <c r="BR12"/>
  <c r="EK5" l="1"/>
  <c r="EL5"/>
  <c r="C20" i="13901" l="1"/>
  <c r="B20"/>
  <c r="EN5" i="13900"/>
  <c r="EM5"/>
  <c r="EM12"/>
  <c r="B25" i="13901"/>
  <c r="A29" i="13897" s="1"/>
  <c r="AV12" i="13900" l="1"/>
  <c r="AY12"/>
  <c r="AW12"/>
  <c r="C19" i="13901" l="1"/>
  <c r="B19"/>
  <c r="C25"/>
  <c r="EQ12" i="13900"/>
  <c r="EP12"/>
  <c r="EO12"/>
  <c r="EN12"/>
  <c r="EL12"/>
  <c r="EK12"/>
  <c r="EJ12"/>
  <c r="EI12"/>
  <c r="EH12"/>
  <c r="EG12"/>
  <c r="EF12"/>
  <c r="EE12"/>
  <c r="ED12"/>
  <c r="EC12"/>
  <c r="EB12"/>
  <c r="DZ12"/>
  <c r="DY12"/>
  <c r="DX12"/>
  <c r="DW12"/>
  <c r="DV12"/>
  <c r="DU12"/>
  <c r="DT12"/>
  <c r="DS12"/>
  <c r="DR12"/>
  <c r="DQ12"/>
  <c r="DP12"/>
  <c r="DO12"/>
  <c r="DN12"/>
  <c r="DM12"/>
  <c r="DL12"/>
  <c r="DK12"/>
  <c r="DJ12"/>
  <c r="DI12"/>
  <c r="DH12"/>
  <c r="DG12"/>
  <c r="DF12"/>
  <c r="DE12"/>
  <c r="DD12"/>
  <c r="DC12"/>
  <c r="DB12"/>
  <c r="DA12"/>
  <c r="CZ12"/>
  <c r="CY12"/>
  <c r="CX12"/>
  <c r="CW12"/>
  <c r="CV12"/>
  <c r="CU12"/>
  <c r="CT12"/>
  <c r="CS12"/>
  <c r="CR12"/>
  <c r="CQ12"/>
  <c r="CP12"/>
  <c r="CO12"/>
  <c r="CN12"/>
  <c r="CM12"/>
  <c r="CL12"/>
  <c r="CK12"/>
  <c r="CJ12"/>
  <c r="CI12"/>
  <c r="CH12"/>
  <c r="CG12"/>
  <c r="CF12"/>
  <c r="CE12"/>
  <c r="CD12"/>
  <c r="CC12"/>
  <c r="CB12"/>
  <c r="CA12"/>
  <c r="BZ12"/>
  <c r="BY12"/>
  <c r="BX12"/>
  <c r="BW12"/>
  <c r="BV12"/>
  <c r="BU12"/>
  <c r="BT12"/>
  <c r="BQ12"/>
  <c r="BP12"/>
  <c r="BO12"/>
  <c r="BN12"/>
  <c r="BM12"/>
  <c r="BL12"/>
  <c r="BK12"/>
  <c r="BJ12"/>
  <c r="BI12"/>
  <c r="BH12"/>
  <c r="BF12"/>
  <c r="BE12"/>
  <c r="BD12"/>
  <c r="BC12"/>
  <c r="BB12"/>
  <c r="BA12"/>
  <c r="AZ12"/>
  <c r="AX12"/>
  <c r="AU12"/>
  <c r="AT12"/>
  <c r="AS12"/>
  <c r="AR12"/>
  <c r="AQ12"/>
  <c r="AP12"/>
  <c r="AO12"/>
  <c r="AN12"/>
  <c r="AM12"/>
  <c r="AL12"/>
  <c r="AK12"/>
  <c r="AJ12"/>
  <c r="AI12"/>
  <c r="AH12"/>
  <c r="AG12"/>
  <c r="AF12"/>
  <c r="AE12"/>
  <c r="AD12"/>
  <c r="AC12"/>
  <c r="AB12"/>
  <c r="AA12"/>
  <c r="Z12"/>
  <c r="Y12"/>
  <c r="X12"/>
  <c r="W12"/>
  <c r="V12"/>
  <c r="U12"/>
  <c r="T12"/>
  <c r="S12"/>
  <c r="R12"/>
  <c r="Q12"/>
  <c r="P12"/>
  <c r="O12"/>
  <c r="N12"/>
  <c r="M12"/>
  <c r="L12"/>
  <c r="K12"/>
  <c r="J12"/>
  <c r="I12"/>
  <c r="H12"/>
  <c r="G12"/>
  <c r="F12"/>
  <c r="E12"/>
  <c r="D12"/>
  <c r="C12"/>
  <c r="B12"/>
  <c r="A32" i="13897" s="1"/>
  <c r="EI5" i="13900"/>
  <c r="EG5"/>
  <c r="EE5"/>
  <c r="EB5"/>
  <c r="DZ5"/>
  <c r="DY5"/>
  <c r="DV5"/>
  <c r="DU5"/>
  <c r="DN5"/>
  <c r="DG5"/>
  <c r="CZ5"/>
  <c r="CV5"/>
  <c r="CS5"/>
  <c r="CP5"/>
  <c r="CI5"/>
  <c r="CB5"/>
  <c r="BU5"/>
  <c r="BO5"/>
  <c r="BA5"/>
  <c r="AU5"/>
  <c r="AE5"/>
  <c r="G5"/>
  <c r="EO1"/>
  <c r="EL1"/>
  <c r="EK1"/>
  <c r="EG1"/>
  <c r="EB1"/>
  <c r="DZ1"/>
  <c r="DV1"/>
  <c r="CV1"/>
  <c r="BO1"/>
  <c r="G1"/>
  <c r="H4" i="13899"/>
  <c r="G4"/>
  <c r="F4"/>
  <c r="E4"/>
  <c r="D4"/>
  <c r="C4"/>
  <c r="B4"/>
  <c r="E3"/>
  <c r="B1"/>
  <c r="A7" i="13898"/>
  <c r="A6"/>
  <c r="A5"/>
  <c r="A4"/>
  <c r="A3"/>
  <c r="A2"/>
  <c r="A13" i="13897"/>
  <c r="A16"/>
  <c r="A19"/>
  <c r="A5"/>
  <c r="C8"/>
  <c r="A8"/>
  <c r="A10"/>
  <c r="A15"/>
  <c r="A18"/>
  <c r="A21"/>
  <c r="A28"/>
  <c r="A27"/>
  <c r="A26"/>
  <c r="A25"/>
  <c r="A24"/>
  <c r="A23"/>
  <c r="A22"/>
  <c r="B35"/>
  <c r="B34"/>
  <c r="B33"/>
  <c r="B32"/>
  <c r="A31"/>
  <c r="B51"/>
  <c r="A51"/>
  <c r="B40"/>
  <c r="A40"/>
  <c r="A38"/>
  <c r="F1" i="13901"/>
  <c r="EO13" i="13900"/>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EP49"/>
  <c r="EP50"/>
  <c r="EP51"/>
  <c r="EP52"/>
  <c r="EP53"/>
  <c r="EP54"/>
  <c r="EP55"/>
  <c r="EP56"/>
  <c r="EP57"/>
  <c r="EP58"/>
  <c r="EP59"/>
  <c r="EP60"/>
  <c r="EP61"/>
  <c r="EP62"/>
  <c r="EP63"/>
  <c r="EP64"/>
  <c r="EP65"/>
  <c r="EP66"/>
  <c r="EP67"/>
  <c r="EP68"/>
  <c r="EP69"/>
  <c r="EP70"/>
  <c r="EP71"/>
  <c r="EP72"/>
  <c r="EP73"/>
  <c r="EP74"/>
  <c r="EP75"/>
  <c r="EP76"/>
  <c r="EP77"/>
  <c r="EP78"/>
  <c r="EP79"/>
  <c r="EP80"/>
  <c r="EP81"/>
  <c r="EP82"/>
  <c r="EP83"/>
  <c r="EP84"/>
  <c r="EP85"/>
  <c r="EP86"/>
  <c r="EP87"/>
  <c r="EP88"/>
  <c r="EP89"/>
  <c r="EP90"/>
  <c r="EP91"/>
  <c r="EP92"/>
  <c r="EP93"/>
  <c r="EP94"/>
  <c r="EP95"/>
  <c r="EP96"/>
  <c r="EP97"/>
  <c r="EP98"/>
  <c r="EP99"/>
  <c r="EP100"/>
  <c r="EP101"/>
  <c r="EP102"/>
  <c r="EP103"/>
  <c r="EP104"/>
  <c r="EP105"/>
  <c r="EP106"/>
  <c r="EP107"/>
  <c r="EP108"/>
  <c r="EP109"/>
  <c r="EP110"/>
  <c r="EP111"/>
  <c r="EP112"/>
  <c r="EP113"/>
  <c r="EP114"/>
  <c r="EP115"/>
  <c r="EP116"/>
  <c r="EP117"/>
  <c r="EP118"/>
  <c r="EP119"/>
  <c r="EP120"/>
  <c r="EP121"/>
  <c r="EP122"/>
  <c r="EP123"/>
  <c r="EP124"/>
  <c r="EP125"/>
  <c r="EP126"/>
  <c r="EP127"/>
  <c r="EP128"/>
  <c r="EP129"/>
  <c r="EP130"/>
  <c r="EP131"/>
  <c r="EP132"/>
  <c r="EP133"/>
  <c r="EP134"/>
  <c r="EP135"/>
  <c r="EP136"/>
  <c r="EP137"/>
  <c r="EP138"/>
  <c r="EP139"/>
  <c r="EP140"/>
  <c r="EP141"/>
  <c r="EP142"/>
  <c r="EP143"/>
  <c r="EP144"/>
  <c r="EP145"/>
  <c r="EP146"/>
  <c r="EP147"/>
  <c r="EP148"/>
  <c r="EP149"/>
  <c r="EP150"/>
  <c r="EP151"/>
  <c r="EP152"/>
  <c r="EP15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EO49"/>
  <c r="EO50"/>
  <c r="EO51"/>
  <c r="EO52"/>
  <c r="EO53"/>
  <c r="EO54"/>
  <c r="EO55"/>
  <c r="EO56"/>
  <c r="EO57"/>
  <c r="EO58"/>
  <c r="EO59"/>
  <c r="EO60"/>
  <c r="EO61"/>
  <c r="EO62"/>
  <c r="EO63"/>
  <c r="EO64"/>
  <c r="EO65"/>
  <c r="EO66"/>
  <c r="EO67"/>
  <c r="EO68"/>
  <c r="EO69"/>
  <c r="EO70"/>
  <c r="EO71"/>
  <c r="EO72"/>
  <c r="EO73"/>
  <c r="EO74"/>
  <c r="EO75"/>
  <c r="EO76"/>
  <c r="EO77"/>
  <c r="EO78"/>
  <c r="EO79"/>
  <c r="EO80"/>
  <c r="EO81"/>
  <c r="EO82"/>
  <c r="EO83"/>
  <c r="EO84"/>
  <c r="EO85"/>
  <c r="EO86"/>
  <c r="EO87"/>
  <c r="EO88"/>
  <c r="EO89"/>
  <c r="EO90"/>
  <c r="EO91"/>
  <c r="EO92"/>
  <c r="EO93"/>
  <c r="EO94"/>
  <c r="EO95"/>
  <c r="EO96"/>
  <c r="EO97"/>
  <c r="EO98"/>
  <c r="EO99"/>
  <c r="EO100"/>
  <c r="EO101"/>
  <c r="EO102"/>
  <c r="EO103"/>
  <c r="EO104"/>
  <c r="EO105"/>
  <c r="EO106"/>
  <c r="EO107"/>
  <c r="EO108"/>
  <c r="EO109"/>
  <c r="EO110"/>
  <c r="EO111"/>
  <c r="EO112"/>
  <c r="EO113"/>
  <c r="EO114"/>
  <c r="EO115"/>
  <c r="EO116"/>
  <c r="EO117"/>
  <c r="EO118"/>
  <c r="EO119"/>
  <c r="EO120"/>
  <c r="EO121"/>
  <c r="EO122"/>
  <c r="EO123"/>
  <c r="EO124"/>
  <c r="EO125"/>
  <c r="EO126"/>
  <c r="EO127"/>
  <c r="EO128"/>
  <c r="EO129"/>
  <c r="EO130"/>
  <c r="EO131"/>
  <c r="EO132"/>
  <c r="EO133"/>
  <c r="EO134"/>
  <c r="EO135"/>
  <c r="EO136"/>
  <c r="EO137"/>
  <c r="EO138"/>
  <c r="EO139"/>
  <c r="EO140"/>
  <c r="EO141"/>
  <c r="EO142"/>
  <c r="EO143"/>
  <c r="EO144"/>
  <c r="EO145"/>
  <c r="EO146"/>
  <c r="EO147"/>
  <c r="EO148"/>
  <c r="EO149"/>
  <c r="EO150"/>
  <c r="EO151"/>
  <c r="EO152"/>
  <c r="EO153"/>
  <c r="F15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3"/>
  <c r="A59" i="13897"/>
  <c r="A58"/>
  <c r="A57"/>
  <c r="A56"/>
  <c r="A35" l="1"/>
  <c r="A33"/>
  <c r="A34"/>
</calcChain>
</file>

<file path=xl/comments1.xml><?xml version="1.0" encoding="utf-8"?>
<comments xmlns="http://schemas.openxmlformats.org/spreadsheetml/2006/main">
  <authors>
    <author>Frederic Chucholowski</author>
  </authors>
  <commentList>
    <comment ref="A3" authorId="0">
      <text>
        <r>
          <rPr>
            <b/>
            <sz val="9"/>
            <color indexed="81"/>
            <rFont val="Segoe UI"/>
            <charset val="1"/>
          </rPr>
          <t>Frederic Chucholowski:</t>
        </r>
        <r>
          <rPr>
            <sz val="9"/>
            <color indexed="81"/>
            <rFont val="Segoe UI"/>
            <charset val="1"/>
          </rPr>
          <t xml:space="preserve">
S: Ein Teilnehmer pro Form
M: Mehrere Teilnehmer pro Form</t>
        </r>
      </text>
    </comment>
  </commentList>
</comments>
</file>

<file path=xl/sharedStrings.xml><?xml version="1.0" encoding="utf-8"?>
<sst xmlns="http://schemas.openxmlformats.org/spreadsheetml/2006/main" count="1740" uniqueCount="613">
  <si>
    <t>Email</t>
  </si>
  <si>
    <t>Nachname</t>
  </si>
  <si>
    <t>Vorname</t>
  </si>
  <si>
    <t>Weitere Kung Fu Stile</t>
  </si>
  <si>
    <t>Anzahl Formen</t>
  </si>
  <si>
    <t>Preis</t>
  </si>
  <si>
    <t>K</t>
  </si>
  <si>
    <t>T</t>
  </si>
  <si>
    <t>Taijiquan</t>
  </si>
  <si>
    <t>Taijijian</t>
  </si>
  <si>
    <t>CQ</t>
  </si>
  <si>
    <t>NQ</t>
  </si>
  <si>
    <t>TJQ</t>
  </si>
  <si>
    <t>JS</t>
  </si>
  <si>
    <t>DS</t>
  </si>
  <si>
    <t>ND</t>
  </si>
  <si>
    <t>TJJ</t>
  </si>
  <si>
    <t>GS</t>
  </si>
  <si>
    <t>QS</t>
  </si>
  <si>
    <t>NG</t>
  </si>
  <si>
    <t>TJSW</t>
  </si>
  <si>
    <t>Taiji-Kurzwaffen</t>
  </si>
  <si>
    <t>Taiji-Langwaffen</t>
  </si>
  <si>
    <t>TJLW</t>
  </si>
  <si>
    <t>SW</t>
  </si>
  <si>
    <t>DW</t>
  </si>
  <si>
    <t>FW</t>
  </si>
  <si>
    <t>LW</t>
  </si>
  <si>
    <t>Changquan Basis</t>
  </si>
  <si>
    <t>M</t>
  </si>
  <si>
    <t xml:space="preserve">Changquan Int. WKF I+II </t>
  </si>
  <si>
    <t>Changquan Freiform</t>
  </si>
  <si>
    <t>MN</t>
  </si>
  <si>
    <t>MW</t>
  </si>
  <si>
    <t>Nanquan Basis</t>
  </si>
  <si>
    <t>Nanquan 32</t>
  </si>
  <si>
    <t>Nanquan Int. WKF I+II</t>
  </si>
  <si>
    <t>Nanquan Freiform</t>
  </si>
  <si>
    <t>Taijiquan 24</t>
  </si>
  <si>
    <t>Taijiquan 32</t>
  </si>
  <si>
    <t>Taijiquan 42</t>
  </si>
  <si>
    <t>O</t>
  </si>
  <si>
    <t>Nanquan 55</t>
  </si>
  <si>
    <t>Changquan 46</t>
  </si>
  <si>
    <t>Changquan 32</t>
  </si>
  <si>
    <t>Trad. Langwaffen</t>
  </si>
  <si>
    <t>Taiji-shan (Fächer)</t>
  </si>
  <si>
    <t>Trad. Taijijian</t>
  </si>
  <si>
    <t>Trad. Taijidao (Säbel)</t>
  </si>
  <si>
    <t>Sparring</t>
  </si>
  <si>
    <t>Gewicht</t>
  </si>
  <si>
    <t>Kung Fu</t>
  </si>
  <si>
    <t>Taiji</t>
  </si>
  <si>
    <t>PK</t>
  </si>
  <si>
    <t>PT</t>
  </si>
  <si>
    <t>GK</t>
  </si>
  <si>
    <t>GT</t>
  </si>
  <si>
    <t>Kosten</t>
  </si>
  <si>
    <t>Weaponstyle</t>
  </si>
  <si>
    <t>Weapon</t>
  </si>
  <si>
    <t>S</t>
  </si>
  <si>
    <t>Style</t>
  </si>
  <si>
    <t>Wushutype</t>
  </si>
  <si>
    <t>F</t>
  </si>
  <si>
    <t>G</t>
  </si>
  <si>
    <t>D</t>
  </si>
  <si>
    <t>Geschlecht</t>
  </si>
  <si>
    <t>Faustformen</t>
  </si>
  <si>
    <t>Kurzwaffen</t>
  </si>
  <si>
    <t>Langwaffen</t>
  </si>
  <si>
    <t>L</t>
  </si>
  <si>
    <t>P</t>
  </si>
  <si>
    <t>SP</t>
  </si>
  <si>
    <t>Geburtsdatum</t>
  </si>
  <si>
    <t>Name</t>
  </si>
  <si>
    <t>Duration</t>
  </si>
  <si>
    <t>Jianshu 32</t>
  </si>
  <si>
    <t>Jianshu 52</t>
  </si>
  <si>
    <t>Südstile</t>
  </si>
  <si>
    <t>Nordstile</t>
  </si>
  <si>
    <t>Selbstverteidigung</t>
  </si>
  <si>
    <t>Flexible Waffen</t>
  </si>
  <si>
    <t>Doppelwaffen</t>
  </si>
  <si>
    <t>Daoshu 32</t>
  </si>
  <si>
    <t>Daoshu 42</t>
  </si>
  <si>
    <t>Nandao 32</t>
  </si>
  <si>
    <t>Nandao 49</t>
  </si>
  <si>
    <t>Taijijian 32</t>
  </si>
  <si>
    <t>Taijiian 42</t>
  </si>
  <si>
    <t>Gunshu 32</t>
  </si>
  <si>
    <t>Gunshu 48</t>
  </si>
  <si>
    <t>Qiangshu 28</t>
  </si>
  <si>
    <t>Qiangshu 44</t>
  </si>
  <si>
    <t>Nangun 32</t>
  </si>
  <si>
    <t>Nangun 44</t>
  </si>
  <si>
    <t>Level</t>
  </si>
  <si>
    <t>Taijiquan 48</t>
  </si>
  <si>
    <t>KF Partner mit Waffen</t>
  </si>
  <si>
    <t>KF Partner ohne Waffen</t>
  </si>
  <si>
    <t>TJ Partner mit Waffen</t>
  </si>
  <si>
    <t>TJ Partner ohne Waffen</t>
  </si>
  <si>
    <t>KF Gruppen mit Waffen</t>
  </si>
  <si>
    <t>KF Gruppen ohne Waffen</t>
  </si>
  <si>
    <t>TJ Gruppen mit Waffen</t>
  </si>
  <si>
    <t>TJ Gruppen ohne Waffen</t>
  </si>
  <si>
    <t>Altersgruppe</t>
  </si>
  <si>
    <t>Altersstufe</t>
  </si>
  <si>
    <t>U9</t>
  </si>
  <si>
    <t>U12</t>
  </si>
  <si>
    <t>U15</t>
  </si>
  <si>
    <t>U18</t>
  </si>
  <si>
    <t>Trad. Kurzwaffen</t>
  </si>
  <si>
    <t>Übersicht</t>
  </si>
  <si>
    <t>Bezahlt</t>
  </si>
  <si>
    <t>Gruppenvor-
führungen</t>
  </si>
  <si>
    <t>Vom</t>
  </si>
  <si>
    <t>bis</t>
  </si>
  <si>
    <t>In</t>
  </si>
  <si>
    <t>Bitte beachten Sie, dass Kategorien nach den aktuellen Regeln der DWF zusammengelegt werden, falls eine zu geringe Teilnehmerzahl dies erfordert.</t>
  </si>
  <si>
    <t>Ansprechpartner</t>
  </si>
  <si>
    <t>Names des Vereins</t>
  </si>
  <si>
    <t>Verein:</t>
  </si>
  <si>
    <t>Folgende Schritte müssen bei der Anmeldung erledigt werden:</t>
  </si>
  <si>
    <t>Kampfrichter:</t>
  </si>
  <si>
    <t>Teilnehmer:</t>
  </si>
  <si>
    <t>Die Angabe des Geburtsdatums ist zwingend erforderlich, da danach die Zuweisung zur Altersgruppe erfolgt.</t>
  </si>
  <si>
    <t>Machen Sie ein "x" für jeden Teilnehmer in den entsprechenden Spalten der Einzelkategorien.</t>
  </si>
  <si>
    <t>Ab Geburtsdatum</t>
  </si>
  <si>
    <t>Hier zur Übersicht die Preise entsprechend der Anzahl der Formen und die Altersgruppen in Abhängigkeit des Geburtsdatums</t>
  </si>
  <si>
    <t>Übersicht über Ihre Anmeldung:</t>
  </si>
  <si>
    <t>Teilnehmer</t>
  </si>
  <si>
    <t>Starts</t>
  </si>
  <si>
    <t>Kampfrichter</t>
  </si>
  <si>
    <t>Gesamte Teilnahmegebühr</t>
  </si>
  <si>
    <t>Lizenz</t>
  </si>
  <si>
    <t>Bitte hier die Kampfrichter eingeben, die von Ihrem Verein gestellt werden.</t>
  </si>
  <si>
    <t>Leichtkontakt</t>
  </si>
  <si>
    <t>XS</t>
  </si>
  <si>
    <t>LK</t>
  </si>
  <si>
    <t>SV</t>
  </si>
  <si>
    <t xml:space="preserve">Jianshu Int. WKF I+II </t>
  </si>
  <si>
    <t>Jianshu Freiform</t>
  </si>
  <si>
    <t xml:space="preserve">Daoshu Int. WKF I+II </t>
  </si>
  <si>
    <t>Daoshu Freiform</t>
  </si>
  <si>
    <t xml:space="preserve">Nandao Int. WKF I+II </t>
  </si>
  <si>
    <t>Nandao Freiform</t>
  </si>
  <si>
    <t xml:space="preserve">Gunshu Int. WKF I+II </t>
  </si>
  <si>
    <t>Gunshu Freiform</t>
  </si>
  <si>
    <t xml:space="preserve">Qiangshu Int. WKF I+II </t>
  </si>
  <si>
    <t>Qiangshu Freiform</t>
  </si>
  <si>
    <t xml:space="preserve">Nangun Int. WKF I+II </t>
  </si>
  <si>
    <t>Nangun Freiform</t>
  </si>
  <si>
    <t>Ü</t>
  </si>
  <si>
    <t>WeaponstyleDisplay</t>
  </si>
  <si>
    <t>WeaponDisplay</t>
  </si>
  <si>
    <t>Partner-vorführungen</t>
  </si>
  <si>
    <t>Changquan Int. WKF III</t>
  </si>
  <si>
    <t>Changquan Freiform m. Nandu</t>
  </si>
  <si>
    <t>Nanquan Int. WKF III</t>
  </si>
  <si>
    <t xml:space="preserve">Nanquan Freiform m. Nandu </t>
  </si>
  <si>
    <t>Taijiquan Int. WKF III</t>
  </si>
  <si>
    <t xml:space="preserve">Taijiquan Freiform m. Nandu </t>
  </si>
  <si>
    <t>Jianshu Int. WKF III</t>
  </si>
  <si>
    <t>Jianshu Freiform m. Nandu</t>
  </si>
  <si>
    <t>Daoshu Int. WKF III</t>
  </si>
  <si>
    <t>Daoshu Freiform m. Nandu</t>
  </si>
  <si>
    <t>Nandao Int. WKF III</t>
  </si>
  <si>
    <t>Nandao Freiform m. Nandu</t>
  </si>
  <si>
    <t>Gunshu Int. WKF III</t>
  </si>
  <si>
    <t>Gunshu Freiform m. Nandu</t>
  </si>
  <si>
    <t>Qiangshu Int. WKF III</t>
  </si>
  <si>
    <t>Qiangshu Freiform m. Nandu</t>
  </si>
  <si>
    <t>Nangun Int. WKF III</t>
  </si>
  <si>
    <t>Nangun Freiform m. Nandu</t>
  </si>
  <si>
    <t>SingleOrMulti</t>
  </si>
  <si>
    <t>Jede Partnervorführung oder Gruppenform erhält einen Buchstaben z.B. "A" oder "B", den Sie für die entsprechenden Teilnehmer in der Spalte der Gruppenform eintragen.</t>
  </si>
  <si>
    <t>Betreuer auf der Meisterschaft mit Telefonnummer</t>
  </si>
  <si>
    <t>Flexible Waffe</t>
  </si>
  <si>
    <t>Taiji Langwaffen</t>
  </si>
  <si>
    <t>DW/FW</t>
  </si>
  <si>
    <t>Taijijian Int. WKF III/ FF m. Nandu</t>
  </si>
  <si>
    <t>Taolu</t>
  </si>
  <si>
    <t>Sanda</t>
  </si>
  <si>
    <t>Hier bitte Kreuze eintragen</t>
  </si>
  <si>
    <t>Schildträger auf der Meisterschaft</t>
  </si>
  <si>
    <t>Mobiltelefon</t>
  </si>
  <si>
    <t>Cha Quan</t>
  </si>
  <si>
    <t>Anmeldeliste für</t>
  </si>
  <si>
    <t>Regionalmeisterschaft</t>
  </si>
  <si>
    <t>RegionalOnly</t>
  </si>
  <si>
    <t>Jianshu Basis</t>
  </si>
  <si>
    <t>Daoshu Basis</t>
  </si>
  <si>
    <t>Nandao Basis</t>
  </si>
  <si>
    <t>Gunshu Basis</t>
  </si>
  <si>
    <t>Qiangshu Basis</t>
  </si>
  <si>
    <t>Nangun Basis</t>
  </si>
  <si>
    <t>x</t>
  </si>
  <si>
    <t>Jianshu</t>
  </si>
  <si>
    <t>Daoshu</t>
  </si>
  <si>
    <t>Nandao</t>
  </si>
  <si>
    <t>Gunshu</t>
  </si>
  <si>
    <t>Qiangshu</t>
  </si>
  <si>
    <t>Nangun</t>
  </si>
  <si>
    <t>Sanda/
Xiao-Sanda</t>
  </si>
  <si>
    <t>Selbst-
verteidigung</t>
  </si>
  <si>
    <t>Tierstile</t>
  </si>
  <si>
    <t>Nur Traditionelle Formen</t>
  </si>
  <si>
    <t>nein</t>
  </si>
  <si>
    <t>Hung gar</t>
  </si>
  <si>
    <t>Choy Li Fut</t>
  </si>
  <si>
    <t>Chou gar</t>
  </si>
  <si>
    <t>Wuzuquan</t>
  </si>
  <si>
    <t>Yongchun Xiaoniantou</t>
  </si>
  <si>
    <t>Yongchun Chenqiao</t>
  </si>
  <si>
    <t>Yongchun Biaozhi</t>
  </si>
  <si>
    <t>Weitere trad. Südstile</t>
  </si>
  <si>
    <t>Xingyiquan</t>
  </si>
  <si>
    <t>Wudangquan</t>
  </si>
  <si>
    <t>Bajiquan</t>
  </si>
  <si>
    <t>Pigua</t>
  </si>
  <si>
    <t>Tongbei</t>
  </si>
  <si>
    <t>Fanzi</t>
  </si>
  <si>
    <t>Chuojiao</t>
  </si>
  <si>
    <t>Huaquan</t>
  </si>
  <si>
    <t>Hongquan</t>
  </si>
  <si>
    <t>Paoquan</t>
  </si>
  <si>
    <t>Shaolinquan</t>
  </si>
  <si>
    <t>Ditangquan</t>
  </si>
  <si>
    <t>Zuiquan</t>
  </si>
  <si>
    <t>Weitere trad. Nordstile</t>
  </si>
  <si>
    <t>Weitere trad. Kurzwaffen</t>
  </si>
  <si>
    <t>Weitere trad. Langwaffen</t>
  </si>
  <si>
    <t>Yongchun Partner</t>
  </si>
  <si>
    <t>H</t>
  </si>
  <si>
    <t>Holzpuppe</t>
  </si>
  <si>
    <t>HP</t>
  </si>
  <si>
    <t>Weitere Doppelwaffen</t>
  </si>
  <si>
    <t>Yang</t>
  </si>
  <si>
    <t>Wu</t>
  </si>
  <si>
    <t>Sun</t>
  </si>
  <si>
    <t>Weitere Taijiquan</t>
  </si>
  <si>
    <t>Chen</t>
  </si>
  <si>
    <t>He</t>
  </si>
  <si>
    <t>Zhaobao</t>
  </si>
  <si>
    <t>Hongjia</t>
  </si>
  <si>
    <t>Deutsch</t>
  </si>
  <si>
    <t>First Name</t>
  </si>
  <si>
    <t>English</t>
  </si>
  <si>
    <t>Key</t>
  </si>
  <si>
    <t>Name of sports club / school</t>
  </si>
  <si>
    <t>Contact person</t>
  </si>
  <si>
    <t>Mobile</t>
  </si>
  <si>
    <t>Representative for Opening ceremony, name</t>
  </si>
  <si>
    <t>Coach at competition, name, mobile number</t>
  </si>
  <si>
    <t>Registration for:</t>
  </si>
  <si>
    <t>From</t>
  </si>
  <si>
    <t>Until</t>
  </si>
  <si>
    <t>The following steps have to be taken into account, when registering:</t>
  </si>
  <si>
    <t>Sports club / school:</t>
  </si>
  <si>
    <t>Referee:</t>
  </si>
  <si>
    <t>Athletes:</t>
  </si>
  <si>
    <t>Registration Overview</t>
  </si>
  <si>
    <t>Athletes</t>
  </si>
  <si>
    <t>Events</t>
  </si>
  <si>
    <t>Total fee</t>
  </si>
  <si>
    <t>Referees</t>
  </si>
  <si>
    <t>For your convenience, fees according to the number of events and age category</t>
  </si>
  <si>
    <t>No. of events</t>
  </si>
  <si>
    <t>Fee</t>
  </si>
  <si>
    <t>Year of birth</t>
  </si>
  <si>
    <t>Age category</t>
  </si>
  <si>
    <t>Language</t>
  </si>
  <si>
    <t>Folgende Schritte müssen …</t>
  </si>
  <si>
    <t>Bitte achten Sie darauf, …</t>
  </si>
  <si>
    <t>Bitte geben Sie auf dem Tabellenblatt…</t>
  </si>
  <si>
    <t>Auf dem Tabellenblatt …</t>
  </si>
  <si>
    <t>Die gelben Spalten beinhalten …</t>
  </si>
  <si>
    <t>Jede Person darf nur …</t>
  </si>
  <si>
    <t>Bitte beachten Sie, dass Kategorien …</t>
  </si>
  <si>
    <t>Die Angabe des Geburtsdatums ist zwingend erforderlich …</t>
  </si>
  <si>
    <t>Machen Sie ein x für jeden Teilnehmer …</t>
  </si>
  <si>
    <t>Jede Partnervorführung oder Gruppenform …</t>
  </si>
  <si>
    <t>Hier zur Übersicht die Preise …</t>
  </si>
  <si>
    <t>Bitte hier die Kampfrichter eingeben …</t>
  </si>
  <si>
    <t>Please state the referees participating for your sports club / school</t>
  </si>
  <si>
    <t>Surname</t>
  </si>
  <si>
    <t>First name</t>
  </si>
  <si>
    <t>Self defence</t>
  </si>
  <si>
    <t>Semi contact</t>
  </si>
  <si>
    <t>Please mark with an "X"</t>
  </si>
  <si>
    <t>License</t>
  </si>
  <si>
    <t>Bare-handed Events</t>
  </si>
  <si>
    <t>Short Weapons</t>
  </si>
  <si>
    <t>Long Weapons</t>
  </si>
  <si>
    <t>WP</t>
  </si>
  <si>
    <t>Dual Event</t>
  </si>
  <si>
    <t>Group Events</t>
  </si>
  <si>
    <t>Overview</t>
  </si>
  <si>
    <t>Northern Styles</t>
  </si>
  <si>
    <t>Southern Styles</t>
  </si>
  <si>
    <t>Trad. Short Weapons</t>
  </si>
  <si>
    <t>Taiji-Short Weapons</t>
  </si>
  <si>
    <t>Trad. Long Weapons</t>
  </si>
  <si>
    <t>Double Weapon</t>
  </si>
  <si>
    <t>Flexible Weapons</t>
  </si>
  <si>
    <t>Formnamekey</t>
  </si>
  <si>
    <t>Date of Birth</t>
  </si>
  <si>
    <t>Sex</t>
  </si>
  <si>
    <t>Age Category</t>
  </si>
  <si>
    <t>Imitation Events</t>
  </si>
  <si>
    <t>Other trad. Northern Styles</t>
  </si>
  <si>
    <t>Other trad. Southern Styles</t>
  </si>
  <si>
    <t>Other Taijiquan</t>
  </si>
  <si>
    <t>Other trad. Short Weapon</t>
  </si>
  <si>
    <t>Taiji-shan (Fan)</t>
  </si>
  <si>
    <t>Trad. Taijidao (Sabre)</t>
  </si>
  <si>
    <t>Taiji Long Weapon</t>
  </si>
  <si>
    <t>Other Double Weapon</t>
  </si>
  <si>
    <t>Yongchun Dual Event</t>
  </si>
  <si>
    <t>Taiji Weapons</t>
  </si>
  <si>
    <t>Barehanded Taiji</t>
  </si>
  <si>
    <t>Taiji with Weapons</t>
  </si>
  <si>
    <t>Total No. of Events</t>
  </si>
  <si>
    <t>Fees</t>
  </si>
  <si>
    <t>Paid</t>
  </si>
  <si>
    <t>Changquan Basics</t>
  </si>
  <si>
    <t>Nanquan Basics</t>
  </si>
  <si>
    <t>Jianshu Basics</t>
  </si>
  <si>
    <t>Nandao Basics</t>
  </si>
  <si>
    <t>Gunshu Basics</t>
  </si>
  <si>
    <t>Qiangshu Basics</t>
  </si>
  <si>
    <t>Nangun Basics</t>
  </si>
  <si>
    <t>Wooden Dummy</t>
  </si>
  <si>
    <t>Auf dem Tabellenblatt "Entry Form|Teilnehmer" können Sie die Teilnehmer sowohl der Einzel- als auch der Gruppenformen angeben.</t>
  </si>
  <si>
    <t>Weight</t>
  </si>
  <si>
    <t>Other trad. Long Weapon</t>
  </si>
  <si>
    <t>Daoshu Basics</t>
  </si>
  <si>
    <t>Bitte achten Sie darauf, auch die Angaben zu Ihrem Verein auf dem Tabellenblatt "Team" zu aktualisieren.</t>
  </si>
  <si>
    <t>Please have in mind to also fill in the sheet "Team" with your updated details.</t>
  </si>
  <si>
    <t>Bitte geben Sie auf dem Tabellenblatt "Referee|Kampfrichter" die von Ihrem Verein gestellten Kampfrichter mit an.</t>
  </si>
  <si>
    <t>Please fill in the referees from your team on the sheet "Referee|Kampfrichter".</t>
  </si>
  <si>
    <t>Please enter your athletes participating in the competition on the sheet "Entry Form|Teilnehmer".</t>
  </si>
  <si>
    <t>Please have in mind, that categories can be combined according to the standard DWF rules.</t>
  </si>
  <si>
    <t>Date of birth must be stated as this is mandatory for age category grouping.</t>
  </si>
  <si>
    <t>Mark each athlete's category with an "X" for the relevant event.</t>
  </si>
  <si>
    <t>Each dual and group event should be marked with an "A" or "B" for the relevant athlete and column.</t>
  </si>
  <si>
    <t>Taiji-Longweapons</t>
  </si>
  <si>
    <t>Changquan Optional</t>
  </si>
  <si>
    <t>Changquan Optional w. Nandu</t>
  </si>
  <si>
    <t>Nanquan Optional</t>
  </si>
  <si>
    <t>Jianshu Optional</t>
  </si>
  <si>
    <t>Daoshu Optional</t>
  </si>
  <si>
    <t>Nandao Optional</t>
  </si>
  <si>
    <t>Gunshu Optional</t>
  </si>
  <si>
    <t>Qiangshu Optional</t>
  </si>
  <si>
    <t>Nangun Optional</t>
  </si>
  <si>
    <t>Nangun Optional w. Nandu</t>
  </si>
  <si>
    <t xml:space="preserve">Nanquan Optional w. Nandu </t>
  </si>
  <si>
    <t xml:space="preserve">Taijiquan Optional w. Nandu </t>
  </si>
  <si>
    <t>Jianshu Optional w. Nandu</t>
  </si>
  <si>
    <t>Daoshu Optional w. Nandu</t>
  </si>
  <si>
    <t>Nandao Optional w. Nandu</t>
  </si>
  <si>
    <t>Gunshu Optional w. Nandu</t>
  </si>
  <si>
    <t>Qiangshu Optional w. Nandu</t>
  </si>
  <si>
    <t xml:space="preserve">Nangun Compulsory I+II </t>
  </si>
  <si>
    <t>Nangun Compulsory III</t>
  </si>
  <si>
    <t xml:space="preserve">Changquan Compulsory I+II </t>
  </si>
  <si>
    <t>Changquan Compulsory III</t>
  </si>
  <si>
    <t>Nanquan Compulsory I+II</t>
  </si>
  <si>
    <t>Nanquan Compulsory III</t>
  </si>
  <si>
    <t>Taijiquan Compulsory III</t>
  </si>
  <si>
    <t xml:space="preserve">Jianshu Compulsory I+II </t>
  </si>
  <si>
    <t>Jianshu Compulsory III</t>
  </si>
  <si>
    <t xml:space="preserve">Daoshu Compulsory I+II </t>
  </si>
  <si>
    <t>Daoshu Compulsory III</t>
  </si>
  <si>
    <t xml:space="preserve">Nandao Compulsory I+II </t>
  </si>
  <si>
    <t>Nandao Compulsory III</t>
  </si>
  <si>
    <t xml:space="preserve">Gunshu Compulsory I+II </t>
  </si>
  <si>
    <t>Gunshu Compulsory III</t>
  </si>
  <si>
    <t xml:space="preserve">Qiangshu Compulsory I+II </t>
  </si>
  <si>
    <t>Qiangshu Compulsory III</t>
  </si>
  <si>
    <t>Other Kung Fu Styles</t>
  </si>
  <si>
    <t>Weapons Kung Fu</t>
  </si>
  <si>
    <t>Barehanded Kung Fu</t>
  </si>
  <si>
    <t>Kung Fu Weapons</t>
  </si>
  <si>
    <t>Taijijian Comp. III/ Opt. w. Nandu</t>
  </si>
  <si>
    <t>Baguazhang</t>
  </si>
  <si>
    <t>MF</t>
  </si>
  <si>
    <t>Musikform</t>
  </si>
  <si>
    <t>Music Form</t>
  </si>
  <si>
    <t>Weitere Stile -gn</t>
  </si>
  <si>
    <t>Shaolin Kempo -gn</t>
  </si>
  <si>
    <t>Shaolin Kempo gn-bn</t>
  </si>
  <si>
    <t>Weitere Stile gn-bn</t>
  </si>
  <si>
    <t>Shaolin Kempo bn-sw</t>
  </si>
  <si>
    <t>Weitere Stile bn-sw</t>
  </si>
  <si>
    <t>Other Styles -gn</t>
  </si>
  <si>
    <t>Other Styles gn-bn</t>
  </si>
  <si>
    <t>Other Styles bn-sw</t>
  </si>
  <si>
    <t>Bei den Spalten für Sparring tragen …</t>
  </si>
  <si>
    <t>SK</t>
  </si>
  <si>
    <t>Semikontakt</t>
  </si>
  <si>
    <t>Light contact</t>
  </si>
  <si>
    <t>Sanda/Xiao-Sanda</t>
  </si>
  <si>
    <t>Chinese</t>
  </si>
  <si>
    <t>俱乐部名字</t>
  </si>
  <si>
    <t>移动电话（手机）</t>
  </si>
  <si>
    <t>联系人</t>
  </si>
  <si>
    <t>邮箱</t>
  </si>
  <si>
    <t>入场举牌运动员姓名</t>
  </si>
  <si>
    <t>参赛负责人电话</t>
  </si>
  <si>
    <t>参赛报名运动员</t>
  </si>
  <si>
    <t>俱乐部/学校/参赛单位</t>
  </si>
  <si>
    <t>请注明参赛裁判</t>
  </si>
  <si>
    <t>裁判</t>
  </si>
  <si>
    <t>递交裁判员表格</t>
  </si>
  <si>
    <t>报名</t>
  </si>
  <si>
    <t>性别</t>
  </si>
  <si>
    <t>报名表介绍</t>
  </si>
  <si>
    <t>参赛者</t>
  </si>
  <si>
    <t>裁判员</t>
  </si>
  <si>
    <t>参赛项目</t>
  </si>
  <si>
    <t>价格</t>
  </si>
  <si>
    <t>出生年月</t>
  </si>
  <si>
    <t>年龄</t>
  </si>
  <si>
    <t>姓别</t>
  </si>
  <si>
    <t>姓名</t>
  </si>
  <si>
    <t>套路</t>
  </si>
  <si>
    <t>散打</t>
  </si>
  <si>
    <t>拳术</t>
  </si>
  <si>
    <t>短器械</t>
  </si>
  <si>
    <t>长器械</t>
  </si>
  <si>
    <t>对练项目</t>
  </si>
  <si>
    <t>集体项目</t>
  </si>
  <si>
    <t>项目介绍</t>
  </si>
  <si>
    <t>北方拳种</t>
  </si>
  <si>
    <t>南方拳种</t>
  </si>
  <si>
    <t>功夫类</t>
  </si>
  <si>
    <t>太极拳</t>
  </si>
  <si>
    <t>剑术</t>
  </si>
  <si>
    <t>刀术</t>
  </si>
  <si>
    <t>南刀</t>
  </si>
  <si>
    <t>太极拳类</t>
  </si>
  <si>
    <t>太极短器械</t>
  </si>
  <si>
    <t>传统长兵器</t>
  </si>
  <si>
    <t>棍术</t>
  </si>
  <si>
    <t>枪术</t>
  </si>
  <si>
    <t>南棍</t>
  </si>
  <si>
    <t>太极长器械</t>
  </si>
  <si>
    <t>双兵器</t>
  </si>
  <si>
    <t>软器械</t>
  </si>
  <si>
    <t>功夫</t>
  </si>
  <si>
    <t>太极</t>
  </si>
  <si>
    <t>自卫术</t>
  </si>
  <si>
    <t>散打小孩</t>
  </si>
  <si>
    <t>老年组</t>
  </si>
  <si>
    <t>查拳</t>
  </si>
  <si>
    <t>华拳</t>
  </si>
  <si>
    <t>洪拳</t>
  </si>
  <si>
    <t>炮拳</t>
  </si>
  <si>
    <t>少林拳</t>
  </si>
  <si>
    <t>形意拳</t>
  </si>
  <si>
    <t>八卦掌</t>
  </si>
  <si>
    <t>武当拳</t>
  </si>
  <si>
    <t>八极拳</t>
  </si>
  <si>
    <t>翻子拳</t>
  </si>
  <si>
    <t>通背拳</t>
  </si>
  <si>
    <t>披挂拳</t>
  </si>
  <si>
    <t>戳脚拳</t>
  </si>
  <si>
    <t>地躺拳</t>
  </si>
  <si>
    <t>醉拳</t>
  </si>
  <si>
    <t>象形拳</t>
  </si>
  <si>
    <t>传统北方拳术</t>
  </si>
  <si>
    <t>长拳初级套路</t>
  </si>
  <si>
    <t>长拳32</t>
  </si>
  <si>
    <t>长拳46</t>
  </si>
  <si>
    <t>长拳自选套路</t>
  </si>
  <si>
    <t>长拳国际第三套</t>
  </si>
  <si>
    <t>长拳国际第一/二套</t>
  </si>
  <si>
    <t>长拳难度</t>
  </si>
  <si>
    <t>洪嘎</t>
  </si>
  <si>
    <t>抽挂拳</t>
  </si>
  <si>
    <t>五祖拳</t>
  </si>
  <si>
    <t>洪家拳</t>
  </si>
  <si>
    <t>蔡李佛拳</t>
  </si>
  <si>
    <t>永春小念头</t>
  </si>
  <si>
    <t>永春陈桥</t>
  </si>
  <si>
    <t>永春标致</t>
  </si>
  <si>
    <t>传统南拳类</t>
  </si>
  <si>
    <t>南拳初级套路</t>
  </si>
  <si>
    <t>南拳32</t>
  </si>
  <si>
    <t>南拳55</t>
  </si>
  <si>
    <t>南拳国际第一/二套</t>
  </si>
  <si>
    <t>南拳自选套路</t>
  </si>
  <si>
    <t>南拳国际第 三套</t>
  </si>
  <si>
    <t>南拳难度</t>
  </si>
  <si>
    <t>陈氏</t>
  </si>
  <si>
    <t>和氏</t>
  </si>
  <si>
    <t>赵保氏</t>
  </si>
  <si>
    <t>杨氏</t>
  </si>
  <si>
    <t>孙氏</t>
  </si>
  <si>
    <t>竞赛类太极套路</t>
  </si>
  <si>
    <t>太极拳32式</t>
  </si>
  <si>
    <t>太极拳24式</t>
  </si>
  <si>
    <t>太极拳42式</t>
  </si>
  <si>
    <t>太极拳48式</t>
  </si>
  <si>
    <t>太极拳/传统竞赛套路第三套</t>
  </si>
  <si>
    <t>太极拳自选套路难度</t>
  </si>
  <si>
    <t>国际传统短器械</t>
  </si>
  <si>
    <t>初级剑术</t>
  </si>
  <si>
    <t>剑术32</t>
  </si>
  <si>
    <t>剑术52</t>
  </si>
  <si>
    <t>剑术国际第一，二套</t>
  </si>
  <si>
    <t>剑术自选套路</t>
  </si>
  <si>
    <t>剑术国际第三套</t>
  </si>
  <si>
    <t>剑术自选难度</t>
  </si>
  <si>
    <t>刀术初级套路</t>
  </si>
  <si>
    <t>刀术32</t>
  </si>
  <si>
    <t>刀术42</t>
  </si>
  <si>
    <t>刀术国际第一，二套</t>
  </si>
  <si>
    <t>刀术自选套路</t>
  </si>
  <si>
    <t>刀术国际第三套</t>
  </si>
  <si>
    <t>刀术自选难度</t>
  </si>
  <si>
    <t>南刀初级套路</t>
  </si>
  <si>
    <t>南刀32</t>
  </si>
  <si>
    <t>南刀49</t>
  </si>
  <si>
    <t>南刀国际第一，二套</t>
  </si>
  <si>
    <t>南刀自选套路</t>
  </si>
  <si>
    <t>南刀国际第三套</t>
  </si>
  <si>
    <t>南刀自选难度</t>
  </si>
  <si>
    <t>太极剑32</t>
  </si>
  <si>
    <t>太极剑42</t>
  </si>
  <si>
    <t>太极拳国际第三套难度</t>
  </si>
  <si>
    <t>传统太极剑</t>
  </si>
  <si>
    <t>太极扇</t>
  </si>
  <si>
    <t>太极刀</t>
  </si>
  <si>
    <t>国际竞赛长器械</t>
  </si>
  <si>
    <t>棍术初级套路</t>
  </si>
  <si>
    <t>棍术32</t>
  </si>
  <si>
    <t>棍术48</t>
  </si>
  <si>
    <t>棍术国际第一，二套</t>
  </si>
  <si>
    <t>棍术自选套路</t>
  </si>
  <si>
    <t>棍术国际第三套</t>
  </si>
  <si>
    <t>棍术自选难度</t>
  </si>
  <si>
    <t>枪术初级套路</t>
  </si>
  <si>
    <t>枪术28</t>
  </si>
  <si>
    <t>枪术44</t>
  </si>
  <si>
    <t>枪术术国际第一，二套</t>
  </si>
  <si>
    <t>枪术自选套路</t>
  </si>
  <si>
    <t>枪术国际第三套</t>
  </si>
  <si>
    <t>枪术自选难度</t>
  </si>
  <si>
    <t>南拳44</t>
  </si>
  <si>
    <t>南拳国际第一，二套</t>
  </si>
  <si>
    <t>南拳国际第三套</t>
  </si>
  <si>
    <t>南拳自选难度</t>
  </si>
  <si>
    <t>国际双器械</t>
  </si>
  <si>
    <t>永春对练</t>
  </si>
  <si>
    <t>配音乐套路</t>
  </si>
  <si>
    <t>武术   对练器械套路</t>
  </si>
  <si>
    <t>武术   对练徒手套路</t>
  </si>
  <si>
    <t>太极   双人器械对练</t>
  </si>
  <si>
    <t>武术    集体拳术项目</t>
  </si>
  <si>
    <t>武术    集体器械项目</t>
  </si>
  <si>
    <t>太极    拳术手双人对练</t>
  </si>
  <si>
    <t>太极    集体器械项目</t>
  </si>
  <si>
    <t>太极    集体拳术项目</t>
  </si>
  <si>
    <t>运动员自身情况介绍</t>
  </si>
  <si>
    <t>体重kg</t>
  </si>
  <si>
    <t>费用</t>
  </si>
  <si>
    <t>支付</t>
  </si>
  <si>
    <t>每人仅准许三套个人项目，另外1套对练和1套集体项目参赛。</t>
  </si>
  <si>
    <t>时间从 /月/日到/月/日</t>
  </si>
  <si>
    <t>地点</t>
  </si>
  <si>
    <t>报名注意事项</t>
  </si>
  <si>
    <t>对以下参赛项目打岔   (X)</t>
  </si>
  <si>
    <t>参赛对练/集体，同一组者需要同时注明ABC</t>
  </si>
  <si>
    <t>散打运动员体重kg</t>
  </si>
  <si>
    <t>参赛队共计费用</t>
  </si>
  <si>
    <t>参赛项目与费用</t>
  </si>
  <si>
    <t>参赛项目数量</t>
  </si>
  <si>
    <t>裁判员人数</t>
  </si>
  <si>
    <t>裁判员级别</t>
  </si>
  <si>
    <t>青打</t>
  </si>
  <si>
    <t>请打岔   X</t>
  </si>
  <si>
    <t>请注意，参赛组，人数不足，安放在相近组别</t>
  </si>
  <si>
    <t>黄色是传统项目，紫色是现代项目</t>
  </si>
  <si>
    <t>运动员可以在报名表进行报名</t>
  </si>
  <si>
    <t>出生年月日（必填）</t>
  </si>
  <si>
    <t>双器械与软器械</t>
  </si>
  <si>
    <t>拐</t>
  </si>
  <si>
    <t>短器械类</t>
  </si>
  <si>
    <t>吴氏</t>
  </si>
  <si>
    <t>Bagua Kurzwaffen</t>
  </si>
  <si>
    <t>Xingyi Kurzwaffen</t>
  </si>
  <si>
    <t>Bagua Short Weapon</t>
  </si>
  <si>
    <t>Xingyi Short Weapon</t>
  </si>
  <si>
    <t>Wudang</t>
  </si>
  <si>
    <t>Selbst-verteidigung</t>
  </si>
  <si>
    <t>Trad. Dao</t>
  </si>
  <si>
    <t>Trad. Jian</t>
  </si>
  <si>
    <t>Shan</t>
  </si>
  <si>
    <t>Trad. Gun</t>
  </si>
  <si>
    <t>Trad. Qiang</t>
  </si>
  <si>
    <t>Dadao / Pudao</t>
  </si>
  <si>
    <t>Doppel Jian</t>
  </si>
  <si>
    <t>Doppel Dao</t>
  </si>
  <si>
    <t>E1</t>
  </si>
  <si>
    <t>E2</t>
  </si>
  <si>
    <t>S1</t>
  </si>
  <si>
    <t>S2</t>
  </si>
  <si>
    <t>ja</t>
  </si>
  <si>
    <t>NRW Landesmeisterschaft 2022</t>
  </si>
  <si>
    <t>Bad Münstereifel</t>
  </si>
</sst>
</file>

<file path=xl/styles.xml><?xml version="1.0" encoding="utf-8"?>
<styleSheet xmlns="http://schemas.openxmlformats.org/spreadsheetml/2006/main">
  <numFmts count="3">
    <numFmt numFmtId="8" formatCode="#,##0.00\ &quot;€&quot;;[Red]\-#,##0.00\ &quot;€&quot;"/>
    <numFmt numFmtId="164" formatCode="#,##0.00\ &quot;€&quot;"/>
    <numFmt numFmtId="165" formatCode="#,##0.0&quot; kg&quot;"/>
  </numFmts>
  <fonts count="18">
    <font>
      <sz val="10"/>
      <name val="Arial"/>
    </font>
    <font>
      <sz val="8"/>
      <name val="Arial Narrow"/>
      <family val="2"/>
    </font>
    <font>
      <b/>
      <sz val="10"/>
      <name val="Arial"/>
      <family val="2"/>
    </font>
    <font>
      <sz val="10"/>
      <name val="Arial"/>
      <family val="2"/>
    </font>
    <font>
      <sz val="8"/>
      <name val="Arial"/>
    </font>
    <font>
      <b/>
      <sz val="8"/>
      <name val="Arial Narrow"/>
      <family val="2"/>
    </font>
    <font>
      <sz val="8"/>
      <name val="Arial"/>
      <family val="2"/>
    </font>
    <font>
      <u/>
      <sz val="10"/>
      <color theme="10"/>
      <name val="Arial"/>
    </font>
    <font>
      <b/>
      <sz val="10"/>
      <color theme="0"/>
      <name val="Arial"/>
    </font>
    <font>
      <sz val="10"/>
      <color theme="1"/>
      <name val="Arial"/>
    </font>
    <font>
      <b/>
      <sz val="12"/>
      <name val="Arial"/>
      <family val="2"/>
    </font>
    <font>
      <b/>
      <sz val="10"/>
      <color theme="0"/>
      <name val="Arial"/>
      <family val="2"/>
    </font>
    <font>
      <b/>
      <sz val="8"/>
      <name val="Arial"/>
      <family val="2"/>
    </font>
    <font>
      <sz val="9"/>
      <color indexed="81"/>
      <name val="Segoe UI"/>
      <charset val="1"/>
    </font>
    <font>
      <b/>
      <sz val="9"/>
      <color indexed="81"/>
      <name val="Segoe UI"/>
      <charset val="1"/>
    </font>
    <font>
      <sz val="10"/>
      <name val="Arial"/>
    </font>
    <font>
      <sz val="10"/>
      <color theme="1"/>
      <name val="Arial"/>
      <family val="2"/>
    </font>
    <font>
      <u/>
      <sz val="10"/>
      <color theme="10"/>
      <name val="Arial"/>
      <family val="2"/>
    </font>
  </fonts>
  <fills count="9">
    <fill>
      <patternFill patternType="none"/>
    </fill>
    <fill>
      <patternFill patternType="gray125"/>
    </fill>
    <fill>
      <patternFill patternType="solid">
        <fgColor indexed="41"/>
        <bgColor indexed="64"/>
      </patternFill>
    </fill>
    <fill>
      <patternFill patternType="solid">
        <fgColor rgb="FF66CCFF"/>
        <bgColor indexed="64"/>
      </patternFill>
    </fill>
    <fill>
      <patternFill patternType="solid">
        <fgColor rgb="FFFCFEEC"/>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92D050"/>
        <bgColor indexed="64"/>
      </patternFill>
    </fill>
  </fills>
  <borders count="82">
    <border>
      <left/>
      <right/>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medium">
        <color theme="1"/>
      </bottom>
      <diagonal/>
    </border>
    <border>
      <left/>
      <right style="thin">
        <color theme="0"/>
      </right>
      <top style="thin">
        <color theme="0"/>
      </top>
      <bottom style="medium">
        <color theme="1"/>
      </bottom>
      <diagonal/>
    </border>
    <border>
      <left style="thin">
        <color theme="0"/>
      </left>
      <right style="thin">
        <color theme="0"/>
      </right>
      <top style="thin">
        <color theme="0"/>
      </top>
      <bottom style="medium">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tint="-0.14996795556505021"/>
      </right>
      <top/>
      <bottom style="medium">
        <color theme="1"/>
      </bottom>
      <diagonal/>
    </border>
    <border>
      <left style="thin">
        <color theme="0" tint="-0.14996795556505021"/>
      </left>
      <right style="thin">
        <color theme="0" tint="-0.14996795556505021"/>
      </right>
      <top/>
      <bottom style="medium">
        <color theme="1"/>
      </bottom>
      <diagonal/>
    </border>
    <border>
      <left style="thin">
        <color theme="0" tint="-0.14996795556505021"/>
      </left>
      <right/>
      <top/>
      <bottom style="medium">
        <color theme="1"/>
      </bottom>
      <diagonal/>
    </border>
    <border>
      <left/>
      <right style="thin">
        <color theme="0" tint="-0.14996795556505021"/>
      </right>
      <top style="thin">
        <color theme="0" tint="-0.14996795556505021"/>
      </top>
      <bottom style="medium">
        <color auto="1"/>
      </bottom>
      <diagonal/>
    </border>
    <border>
      <left style="thin">
        <color theme="0" tint="-0.14996795556505021"/>
      </left>
      <right style="thin">
        <color theme="0" tint="-0.14996795556505021"/>
      </right>
      <top style="thin">
        <color theme="0" tint="-0.14996795556505021"/>
      </top>
      <bottom style="medium">
        <color auto="1"/>
      </bottom>
      <diagonal/>
    </border>
    <border>
      <left style="thin">
        <color theme="0" tint="-0.14996795556505021"/>
      </left>
      <right/>
      <top style="thin">
        <color theme="0" tint="-0.14996795556505021"/>
      </top>
      <bottom style="medium">
        <color auto="1"/>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style="medium">
        <color theme="1"/>
      </bottom>
      <diagonal/>
    </border>
    <border>
      <left style="thin">
        <color indexed="22"/>
      </left>
      <right/>
      <top style="medium">
        <color indexed="64"/>
      </top>
      <bottom style="thin">
        <color theme="0" tint="-0.14996795556505021"/>
      </bottom>
      <diagonal/>
    </border>
    <border>
      <left style="thin">
        <color indexed="22"/>
      </left>
      <right/>
      <top/>
      <bottom style="thin">
        <color theme="0" tint="-0.14996795556505021"/>
      </bottom>
      <diagonal/>
    </border>
    <border>
      <left style="thin">
        <color indexed="22"/>
      </left>
      <right/>
      <top style="thin">
        <color theme="0" tint="-0.14996795556505021"/>
      </top>
      <bottom style="thin">
        <color theme="0" tint="-0.14996795556505021"/>
      </bottom>
      <diagonal/>
    </border>
    <border>
      <left style="thin">
        <color indexed="22"/>
      </left>
      <right/>
      <top style="thin">
        <color theme="0" tint="-0.14996795556505021"/>
      </top>
      <bottom style="medium">
        <color auto="1"/>
      </bottom>
      <diagonal/>
    </border>
    <border>
      <left style="thin">
        <color indexed="22"/>
      </left>
      <right/>
      <top/>
      <bottom style="medium">
        <color theme="1"/>
      </bottom>
      <diagonal/>
    </border>
    <border>
      <left style="thin">
        <color indexed="22"/>
      </left>
      <right/>
      <top style="medium">
        <color auto="1"/>
      </top>
      <bottom style="medium">
        <color theme="1"/>
      </bottom>
      <diagonal/>
    </border>
    <border>
      <left style="thin">
        <color indexed="8"/>
      </left>
      <right/>
      <top style="medium">
        <color indexed="64"/>
      </top>
      <bottom style="thin">
        <color theme="0" tint="-0.14996795556505021"/>
      </bottom>
      <diagonal/>
    </border>
    <border>
      <left style="thin">
        <color indexed="8"/>
      </left>
      <right/>
      <top/>
      <bottom style="thin">
        <color theme="0" tint="-0.14996795556505021"/>
      </bottom>
      <diagonal/>
    </border>
    <border>
      <left style="thin">
        <color indexed="8"/>
      </left>
      <right/>
      <top style="thin">
        <color theme="0" tint="-0.14996795556505021"/>
      </top>
      <bottom style="thin">
        <color theme="0" tint="-0.14996795556505021"/>
      </bottom>
      <diagonal/>
    </border>
    <border>
      <left style="thin">
        <color indexed="8"/>
      </left>
      <right/>
      <top style="thin">
        <color theme="0" tint="-0.14996795556505021"/>
      </top>
      <bottom style="medium">
        <color auto="1"/>
      </bottom>
      <diagonal/>
    </border>
    <border>
      <left style="thin">
        <color indexed="8"/>
      </left>
      <right/>
      <top/>
      <bottom style="medium">
        <color theme="1"/>
      </bottom>
      <diagonal/>
    </border>
    <border>
      <left style="medium">
        <color indexed="8"/>
      </left>
      <right/>
      <top/>
      <bottom/>
      <diagonal/>
    </border>
    <border>
      <left style="medium">
        <color indexed="8"/>
      </left>
      <right/>
      <top style="medium">
        <color indexed="64"/>
      </top>
      <bottom style="thin">
        <color theme="0" tint="-0.14996795556505021"/>
      </bottom>
      <diagonal/>
    </border>
    <border>
      <left style="medium">
        <color indexed="8"/>
      </left>
      <right/>
      <top/>
      <bottom style="thin">
        <color theme="0" tint="-0.14996795556505021"/>
      </bottom>
      <diagonal/>
    </border>
    <border>
      <left style="medium">
        <color indexed="8"/>
      </left>
      <right/>
      <top style="thin">
        <color theme="0" tint="-0.14996795556505021"/>
      </top>
      <bottom style="thin">
        <color theme="0" tint="-0.14996795556505021"/>
      </bottom>
      <diagonal/>
    </border>
    <border>
      <left style="medium">
        <color indexed="8"/>
      </left>
      <right/>
      <top style="thin">
        <color theme="0" tint="-0.14996795556505021"/>
      </top>
      <bottom style="medium">
        <color auto="1"/>
      </bottom>
      <diagonal/>
    </border>
    <border>
      <left style="medium">
        <color indexed="8"/>
      </left>
      <right/>
      <top/>
      <bottom style="medium">
        <color theme="1"/>
      </bottom>
      <diagonal/>
    </border>
    <border>
      <left style="medium">
        <color indexed="8"/>
      </left>
      <right/>
      <top style="thin">
        <color indexed="64"/>
      </top>
      <bottom style="medium">
        <color indexed="64"/>
      </bottom>
      <diagonal/>
    </border>
    <border>
      <left style="medium">
        <color indexed="8"/>
      </left>
      <right/>
      <top/>
      <bottom style="medium">
        <color indexed="64"/>
      </bottom>
      <diagonal/>
    </border>
    <border>
      <left style="medium">
        <color indexed="8"/>
      </left>
      <right/>
      <top style="thin">
        <color theme="0" tint="-0.14996795556505021"/>
      </top>
      <bottom style="medium">
        <color theme="1"/>
      </bottom>
      <diagonal/>
    </border>
    <border>
      <left style="thin">
        <color indexed="8"/>
      </left>
      <right/>
      <top style="thin">
        <color theme="0" tint="-0.14996795556505021"/>
      </top>
      <bottom style="medium">
        <color theme="1"/>
      </bottom>
      <diagonal/>
    </border>
    <border>
      <left style="thin">
        <color indexed="22"/>
      </left>
      <right/>
      <top/>
      <bottom/>
      <diagonal/>
    </border>
    <border>
      <left style="thin">
        <color indexed="8"/>
      </left>
      <right/>
      <top/>
      <bottom/>
      <diagonal/>
    </border>
    <border>
      <left style="thin">
        <color indexed="8"/>
      </left>
      <right/>
      <top style="medium">
        <color theme="1"/>
      </top>
      <bottom style="thin">
        <color theme="0" tint="-0.14996795556505021"/>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2"/>
      </left>
      <right/>
      <top style="medium">
        <color theme="1"/>
      </top>
      <bottom style="thin">
        <color theme="0" tint="-0.14996795556505021"/>
      </bottom>
      <diagonal/>
    </border>
    <border>
      <left/>
      <right/>
      <top/>
      <bottom style="medium">
        <color indexed="64"/>
      </bottom>
      <diagonal/>
    </border>
    <border>
      <left/>
      <right/>
      <top style="thin">
        <color theme="0" tint="-0.14996795556505021"/>
      </top>
      <bottom style="medium">
        <color theme="1"/>
      </bottom>
      <diagonal/>
    </border>
    <border>
      <left/>
      <right/>
      <top style="thin">
        <color indexed="64"/>
      </top>
      <bottom style="medium">
        <color indexed="64"/>
      </bottom>
      <diagonal/>
    </border>
    <border>
      <left/>
      <right style="thin">
        <color indexed="8"/>
      </right>
      <top style="thin">
        <color theme="0" tint="-0.14996795556505021"/>
      </top>
      <bottom style="medium">
        <color theme="1"/>
      </bottom>
      <diagonal/>
    </border>
    <border>
      <left/>
      <right style="medium">
        <color indexed="8"/>
      </right>
      <top style="thin">
        <color theme="0" tint="-0.14996795556505021"/>
      </top>
      <bottom style="medium">
        <color theme="1"/>
      </bottom>
      <diagonal/>
    </border>
    <border>
      <left/>
      <right style="medium">
        <color indexed="8"/>
      </right>
      <top/>
      <bottom style="medium">
        <color indexed="64"/>
      </bottom>
      <diagonal/>
    </border>
    <border>
      <left/>
      <right style="medium">
        <color indexed="8"/>
      </right>
      <top style="thin">
        <color indexed="64"/>
      </top>
      <bottom style="medium">
        <color indexed="64"/>
      </bottom>
      <diagonal/>
    </border>
    <border>
      <left style="thin">
        <color indexed="22"/>
      </left>
      <right style="medium">
        <color indexed="8"/>
      </right>
      <top/>
      <bottom/>
      <diagonal/>
    </border>
    <border>
      <left style="thin">
        <color indexed="22"/>
      </left>
      <right style="medium">
        <color indexed="8"/>
      </right>
      <top/>
      <bottom style="thin">
        <color theme="0" tint="-0.14996795556505021"/>
      </bottom>
      <diagonal/>
    </border>
    <border>
      <left style="thin">
        <color indexed="22"/>
      </left>
      <right style="medium">
        <color indexed="8"/>
      </right>
      <top style="thin">
        <color theme="0" tint="-0.14996795556505021"/>
      </top>
      <bottom style="thin">
        <color theme="0" tint="-0.14996795556505021"/>
      </bottom>
      <diagonal/>
    </border>
    <border>
      <left style="thin">
        <color indexed="22"/>
      </left>
      <right style="medium">
        <color indexed="8"/>
      </right>
      <top style="thin">
        <color theme="0" tint="-0.14996795556505021"/>
      </top>
      <bottom style="medium">
        <color auto="1"/>
      </bottom>
      <diagonal/>
    </border>
    <border>
      <left style="thin">
        <color indexed="22"/>
      </left>
      <right style="medium">
        <color indexed="8"/>
      </right>
      <top/>
      <bottom style="medium">
        <color theme="1"/>
      </bottom>
      <diagonal/>
    </border>
    <border>
      <left style="thin">
        <color theme="4" tint="0.39997558519241921"/>
      </left>
      <right/>
      <top style="thin">
        <color theme="4" tint="0.39997558519241921"/>
      </top>
      <bottom style="thin">
        <color theme="4" tint="0.39997558519241921"/>
      </bottom>
      <diagonal/>
    </border>
  </borders>
  <cellStyleXfs count="5">
    <xf numFmtId="0" fontId="0" fillId="0" borderId="0"/>
    <xf numFmtId="0" fontId="7" fillId="0" borderId="0" applyNumberFormat="0" applyFill="0" applyBorder="0" applyAlignment="0" applyProtection="0"/>
    <xf numFmtId="0" fontId="15" fillId="0" borderId="0"/>
    <xf numFmtId="0" fontId="17" fillId="0" borderId="0" applyNumberFormat="0" applyFill="0" applyBorder="0" applyAlignment="0" applyProtection="0"/>
    <xf numFmtId="0" fontId="3" fillId="0" borderId="0"/>
  </cellStyleXfs>
  <cellXfs count="241">
    <xf numFmtId="0" fontId="0" fillId="0" borderId="0" xfId="0"/>
    <xf numFmtId="14" fontId="0" fillId="0" borderId="0" xfId="0" applyNumberFormat="1"/>
    <xf numFmtId="0" fontId="3" fillId="0" borderId="0" xfId="0" applyFont="1"/>
    <xf numFmtId="0" fontId="2" fillId="0" borderId="0" xfId="0" applyFont="1"/>
    <xf numFmtId="0" fontId="9" fillId="0" borderId="14" xfId="0" applyFont="1" applyBorder="1"/>
    <xf numFmtId="0" fontId="8" fillId="5" borderId="15" xfId="0" applyFont="1" applyFill="1" applyBorder="1"/>
    <xf numFmtId="0" fontId="8" fillId="5" borderId="16" xfId="0" applyFont="1" applyFill="1" applyBorder="1"/>
    <xf numFmtId="0" fontId="9" fillId="6" borderId="15" xfId="0" applyFont="1" applyFill="1" applyBorder="1"/>
    <xf numFmtId="0" fontId="9" fillId="0" borderId="15" xfId="0" applyFont="1" applyBorder="1"/>
    <xf numFmtId="14" fontId="9" fillId="0" borderId="15" xfId="0" applyNumberFormat="1" applyFont="1" applyBorder="1"/>
    <xf numFmtId="14" fontId="9" fillId="6" borderId="15" xfId="0" applyNumberFormat="1" applyFont="1" applyFill="1" applyBorder="1"/>
    <xf numFmtId="164" fontId="9" fillId="0" borderId="16" xfId="0" applyNumberFormat="1" applyFont="1" applyBorder="1"/>
    <xf numFmtId="164" fontId="9" fillId="6" borderId="16" xfId="0" applyNumberFormat="1" applyFont="1" applyFill="1" applyBorder="1"/>
    <xf numFmtId="0" fontId="11" fillId="5" borderId="15" xfId="0" applyFont="1" applyFill="1" applyBorder="1"/>
    <xf numFmtId="0" fontId="9" fillId="0" borderId="16" xfId="0" applyFont="1" applyBorder="1" applyAlignment="1">
      <alignment horizontal="right"/>
    </xf>
    <xf numFmtId="0" fontId="9" fillId="6" borderId="16" xfId="0" applyFont="1" applyFill="1" applyBorder="1" applyAlignment="1">
      <alignment horizontal="right"/>
    </xf>
    <xf numFmtId="0" fontId="2" fillId="0" borderId="20" xfId="0" applyFont="1" applyBorder="1"/>
    <xf numFmtId="0" fontId="2" fillId="0" borderId="22" xfId="0" applyFont="1" applyBorder="1"/>
    <xf numFmtId="0" fontId="2" fillId="4" borderId="0" xfId="0" applyFont="1" applyFill="1"/>
    <xf numFmtId="164" fontId="2" fillId="4" borderId="0" xfId="0" applyNumberFormat="1" applyFont="1" applyFill="1"/>
    <xf numFmtId="0" fontId="0" fillId="0" borderId="19" xfId="0" applyBorder="1" applyProtection="1">
      <protection locked="0"/>
    </xf>
    <xf numFmtId="0" fontId="0" fillId="0" borderId="21" xfId="0" applyBorder="1" applyProtection="1">
      <protection locked="0"/>
    </xf>
    <xf numFmtId="0" fontId="3" fillId="0" borderId="19" xfId="0" applyFont="1" applyBorder="1" applyProtection="1">
      <protection locked="0"/>
    </xf>
    <xf numFmtId="14" fontId="9" fillId="6" borderId="17" xfId="0" applyNumberFormat="1" applyFont="1" applyFill="1" applyBorder="1"/>
    <xf numFmtId="0" fontId="9" fillId="6" borderId="18" xfId="0" applyFont="1" applyFill="1" applyBorder="1" applyAlignment="1">
      <alignment horizontal="right"/>
    </xf>
    <xf numFmtId="0" fontId="5" fillId="0" borderId="33" xfId="0" applyFont="1" applyFill="1" applyBorder="1" applyAlignment="1" applyProtection="1">
      <alignment vertical="center" wrapText="1"/>
    </xf>
    <xf numFmtId="0" fontId="5" fillId="0" borderId="34" xfId="0" applyFont="1" applyFill="1" applyBorder="1" applyAlignment="1" applyProtection="1">
      <alignment vertical="center" wrapText="1"/>
    </xf>
    <xf numFmtId="0" fontId="5" fillId="2" borderId="34"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1" fillId="0" borderId="36" xfId="0" applyFont="1" applyBorder="1" applyAlignment="1" applyProtection="1">
      <alignment horizontal="center" vertical="center" textRotation="90"/>
    </xf>
    <xf numFmtId="164" fontId="6" fillId="3" borderId="34" xfId="0" applyNumberFormat="1" applyFont="1" applyFill="1" applyBorder="1" applyProtection="1"/>
    <xf numFmtId="164" fontId="6" fillId="3" borderId="35" xfId="0" applyNumberFormat="1" applyFont="1" applyFill="1" applyBorder="1" applyProtection="1"/>
    <xf numFmtId="0" fontId="5" fillId="0" borderId="39" xfId="0" applyFont="1" applyFill="1" applyBorder="1" applyAlignment="1" applyProtection="1">
      <alignment vertical="center" wrapText="1"/>
    </xf>
    <xf numFmtId="0" fontId="5" fillId="0" borderId="40" xfId="0" applyFont="1" applyFill="1" applyBorder="1" applyAlignment="1" applyProtection="1">
      <alignment vertical="center" wrapText="1"/>
    </xf>
    <xf numFmtId="0" fontId="5" fillId="0" borderId="45" xfId="0" applyFont="1" applyFill="1" applyBorder="1" applyAlignment="1" applyProtection="1">
      <alignment vertical="center" wrapText="1"/>
    </xf>
    <xf numFmtId="0" fontId="5" fillId="0" borderId="46" xfId="0" applyFont="1" applyFill="1" applyBorder="1" applyAlignment="1" applyProtection="1">
      <alignment vertical="center" wrapText="1"/>
    </xf>
    <xf numFmtId="0" fontId="5" fillId="2" borderId="40"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0" fontId="1" fillId="0" borderId="42" xfId="0" applyFont="1" applyBorder="1" applyAlignment="1" applyProtection="1">
      <alignment horizontal="center" vertical="center" textRotation="90"/>
    </xf>
    <xf numFmtId="0" fontId="5" fillId="2" borderId="46"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165" fontId="12" fillId="0" borderId="46" xfId="0" applyNumberFormat="1" applyFont="1" applyBorder="1" applyAlignment="1" applyProtection="1">
      <alignment horizontal="center"/>
    </xf>
    <xf numFmtId="165" fontId="12" fillId="0" borderId="40" xfId="0" applyNumberFormat="1" applyFont="1" applyBorder="1" applyAlignment="1" applyProtection="1">
      <alignment horizontal="center"/>
    </xf>
    <xf numFmtId="0" fontId="6" fillId="3" borderId="46" xfId="0" applyFont="1" applyFill="1" applyBorder="1" applyProtection="1"/>
    <xf numFmtId="0" fontId="6" fillId="3" borderId="47" xfId="0" applyFont="1" applyFill="1" applyBorder="1" applyProtection="1"/>
    <xf numFmtId="0" fontId="5" fillId="0" borderId="33"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55" xfId="0" applyFont="1" applyFill="1" applyBorder="1" applyAlignment="1" applyProtection="1">
      <alignment vertical="center" wrapText="1"/>
    </xf>
    <xf numFmtId="0" fontId="6" fillId="0" borderId="0" xfId="0" applyFont="1" applyAlignment="1" applyProtection="1"/>
    <xf numFmtId="0" fontId="6" fillId="0" borderId="7" xfId="0" applyFont="1" applyBorder="1" applyAlignment="1" applyProtection="1"/>
    <xf numFmtId="0" fontId="6" fillId="0" borderId="8" xfId="0" applyFont="1" applyBorder="1" applyAlignment="1" applyProtection="1"/>
    <xf numFmtId="14" fontId="6" fillId="0" borderId="8" xfId="0" applyNumberFormat="1" applyFont="1" applyBorder="1" applyAlignment="1" applyProtection="1"/>
    <xf numFmtId="0" fontId="6" fillId="0" borderId="29" xfId="0" applyFont="1" applyBorder="1" applyAlignment="1" applyProtection="1"/>
    <xf numFmtId="14" fontId="6" fillId="0" borderId="29" xfId="0" applyNumberFormat="1" applyFont="1" applyBorder="1" applyAlignment="1" applyProtection="1"/>
    <xf numFmtId="0" fontId="12" fillId="0" borderId="43" xfId="0" applyFont="1" applyFill="1" applyBorder="1" applyAlignment="1" applyProtection="1">
      <alignment vertical="center" wrapText="1"/>
    </xf>
    <xf numFmtId="0" fontId="12" fillId="0" borderId="53" xfId="0" applyFont="1" applyFill="1" applyBorder="1" applyAlignment="1" applyProtection="1">
      <alignment vertical="center" wrapText="1"/>
    </xf>
    <xf numFmtId="0" fontId="12" fillId="0" borderId="54" xfId="0" applyFont="1" applyFill="1" applyBorder="1" applyAlignment="1" applyProtection="1">
      <alignment vertical="center" wrapText="1"/>
    </xf>
    <xf numFmtId="0" fontId="12" fillId="0" borderId="43" xfId="0" applyFont="1" applyFill="1" applyBorder="1" applyAlignment="1" applyProtection="1">
      <alignment horizontal="center" vertical="center" wrapText="1"/>
    </xf>
    <xf numFmtId="0" fontId="12" fillId="0" borderId="54"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165" fontId="12" fillId="0" borderId="43" xfId="0" applyNumberFormat="1" applyFont="1" applyBorder="1" applyAlignment="1" applyProtection="1">
      <alignment horizontal="center" vertical="center"/>
    </xf>
    <xf numFmtId="165" fontId="12" fillId="0" borderId="54" xfId="0" applyNumberFormat="1" applyFont="1" applyBorder="1" applyAlignment="1" applyProtection="1">
      <alignment horizontal="center" vertical="center"/>
    </xf>
    <xf numFmtId="0" fontId="12" fillId="3" borderId="43" xfId="0" applyFont="1" applyFill="1" applyBorder="1" applyAlignment="1" applyProtection="1">
      <alignment horizontal="center" vertical="center"/>
    </xf>
    <xf numFmtId="0" fontId="12" fillId="3" borderId="53" xfId="0" applyFont="1" applyFill="1" applyBorder="1" applyAlignment="1" applyProtection="1">
      <alignment horizontal="center" vertical="center"/>
    </xf>
    <xf numFmtId="0" fontId="6" fillId="0" borderId="0" xfId="0" applyFont="1" applyProtection="1"/>
    <xf numFmtId="0" fontId="6" fillId="0" borderId="9" xfId="0" applyFont="1" applyBorder="1" applyProtection="1"/>
    <xf numFmtId="0" fontId="6" fillId="0" borderId="10" xfId="0" applyFont="1" applyBorder="1" applyProtection="1"/>
    <xf numFmtId="14" fontId="6" fillId="0" borderId="10" xfId="0" applyNumberFormat="1" applyFont="1" applyBorder="1" applyProtection="1"/>
    <xf numFmtId="0" fontId="6" fillId="0" borderId="30" xfId="0" applyFont="1" applyBorder="1" applyProtection="1"/>
    <xf numFmtId="14" fontId="6" fillId="0" borderId="30" xfId="0" applyNumberFormat="1" applyFont="1" applyBorder="1" applyProtection="1"/>
    <xf numFmtId="0" fontId="12" fillId="0" borderId="44"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2" fillId="0" borderId="44" xfId="0" applyFont="1" applyFill="1" applyBorder="1" applyAlignment="1" applyProtection="1">
      <alignment vertical="center"/>
    </xf>
    <xf numFmtId="0" fontId="12" fillId="0" borderId="38" xfId="0" applyFont="1" applyFill="1" applyBorder="1" applyAlignment="1" applyProtection="1">
      <alignment vertical="center"/>
    </xf>
    <xf numFmtId="0" fontId="12" fillId="0" borderId="32" xfId="0" applyFont="1" applyFill="1" applyBorder="1" applyAlignment="1" applyProtection="1">
      <alignment vertical="center"/>
    </xf>
    <xf numFmtId="165" fontId="6" fillId="0" borderId="44" xfId="0" applyNumberFormat="1" applyFont="1" applyBorder="1" applyAlignment="1" applyProtection="1">
      <alignment vertical="center"/>
    </xf>
    <xf numFmtId="165" fontId="6" fillId="0" borderId="38" xfId="0" applyNumberFormat="1" applyFont="1" applyBorder="1" applyAlignment="1" applyProtection="1">
      <alignment vertical="center"/>
    </xf>
    <xf numFmtId="0" fontId="6" fillId="3" borderId="45" xfId="0" applyFont="1" applyFill="1" applyBorder="1" applyProtection="1"/>
    <xf numFmtId="164" fontId="6" fillId="3" borderId="33" xfId="0" applyNumberFormat="1" applyFont="1" applyFill="1" applyBorder="1" applyProtection="1"/>
    <xf numFmtId="0" fontId="12" fillId="0" borderId="48" xfId="0" applyFont="1" applyFill="1" applyBorder="1" applyAlignment="1" applyProtection="1">
      <alignment horizontal="center" vertical="center" textRotation="90" wrapText="1"/>
    </xf>
    <xf numFmtId="0" fontId="12" fillId="0" borderId="42" xfId="0" applyFont="1" applyFill="1" applyBorder="1" applyAlignment="1" applyProtection="1">
      <alignment horizontal="center" vertical="center" textRotation="90"/>
    </xf>
    <xf numFmtId="165" fontId="12" fillId="0" borderId="42" xfId="0" applyNumberFormat="1" applyFont="1" applyBorder="1" applyAlignment="1" applyProtection="1">
      <alignment horizontal="center" vertical="center" textRotation="90"/>
    </xf>
    <xf numFmtId="0" fontId="6" fillId="0" borderId="0" xfId="0" applyFont="1" applyAlignment="1" applyProtection="1">
      <alignment textRotation="90"/>
    </xf>
    <xf numFmtId="0" fontId="6" fillId="0" borderId="1" xfId="0" applyFont="1" applyBorder="1" applyProtection="1"/>
    <xf numFmtId="0" fontId="6" fillId="0" borderId="2" xfId="0" applyFont="1" applyBorder="1" applyProtection="1"/>
    <xf numFmtId="14" fontId="6" fillId="0" borderId="2" xfId="0" applyNumberFormat="1" applyFont="1" applyBorder="1" applyProtection="1"/>
    <xf numFmtId="0" fontId="6" fillId="0" borderId="3" xfId="0" applyFont="1" applyBorder="1" applyProtection="1"/>
    <xf numFmtId="14" fontId="6" fillId="0" borderId="3" xfId="0" applyNumberFormat="1" applyFont="1" applyBorder="1" applyProtection="1"/>
    <xf numFmtId="0" fontId="6" fillId="0" borderId="4" xfId="0" applyFont="1" applyBorder="1" applyProtection="1"/>
    <xf numFmtId="0" fontId="6" fillId="0" borderId="5" xfId="0" applyFont="1" applyBorder="1" applyProtection="1"/>
    <xf numFmtId="14" fontId="6" fillId="0" borderId="5" xfId="0" applyNumberFormat="1" applyFont="1" applyBorder="1" applyProtection="1"/>
    <xf numFmtId="0" fontId="6" fillId="0" borderId="6" xfId="0" applyFont="1" applyBorder="1" applyProtection="1"/>
    <xf numFmtId="14" fontId="6" fillId="0" borderId="6" xfId="0" applyNumberFormat="1" applyFont="1" applyBorder="1" applyProtection="1"/>
    <xf numFmtId="0" fontId="6" fillId="0" borderId="0" xfId="0" applyFont="1" applyFill="1" applyProtection="1"/>
    <xf numFmtId="0" fontId="6" fillId="0" borderId="26" xfId="0" applyFont="1" applyBorder="1" applyProtection="1"/>
    <xf numFmtId="0" fontId="6" fillId="0" borderId="27" xfId="0" applyFont="1" applyBorder="1" applyProtection="1"/>
    <xf numFmtId="14" fontId="6" fillId="0" borderId="27" xfId="0" applyNumberFormat="1" applyFont="1" applyBorder="1" applyProtection="1"/>
    <xf numFmtId="0" fontId="6" fillId="0" borderId="28" xfId="0" applyFont="1" applyBorder="1" applyProtection="1"/>
    <xf numFmtId="14" fontId="6" fillId="0" borderId="28" xfId="0" applyNumberFormat="1" applyFont="1" applyBorder="1" applyProtection="1"/>
    <xf numFmtId="0" fontId="6" fillId="0" borderId="0" xfId="0" applyFont="1" applyBorder="1" applyProtection="1"/>
    <xf numFmtId="0" fontId="5" fillId="0" borderId="23" xfId="0" applyFont="1" applyBorder="1" applyAlignment="1" applyProtection="1">
      <alignment horizontal="center" vertical="center" textRotation="90"/>
    </xf>
    <xf numFmtId="0" fontId="5" fillId="0" borderId="24" xfId="0" applyFont="1" applyBorder="1" applyAlignment="1" applyProtection="1">
      <alignment horizontal="center" vertical="center" textRotation="90"/>
    </xf>
    <xf numFmtId="0" fontId="5" fillId="0" borderId="25" xfId="0" applyFont="1" applyBorder="1" applyAlignment="1" applyProtection="1">
      <alignment horizontal="center" vertical="center" textRotation="90" wrapText="1"/>
    </xf>
    <xf numFmtId="0" fontId="5" fillId="0" borderId="25" xfId="0" applyFont="1" applyBorder="1" applyAlignment="1" applyProtection="1">
      <alignment horizontal="center" vertical="center" textRotation="90"/>
    </xf>
    <xf numFmtId="0" fontId="1" fillId="0" borderId="48" xfId="0" applyFont="1" applyBorder="1" applyAlignment="1" applyProtection="1">
      <alignment horizontal="center" vertical="center" textRotation="90"/>
    </xf>
    <xf numFmtId="0" fontId="1" fillId="0" borderId="36" xfId="0" applyFont="1" applyFill="1" applyBorder="1" applyAlignment="1" applyProtection="1">
      <alignment horizontal="center" vertical="center" textRotation="90"/>
    </xf>
    <xf numFmtId="0" fontId="1" fillId="0" borderId="37" xfId="0" applyFont="1" applyBorder="1" applyAlignment="1" applyProtection="1">
      <alignment horizontal="center" vertical="center" textRotation="90"/>
    </xf>
    <xf numFmtId="0" fontId="1" fillId="0" borderId="48" xfId="0" applyFont="1" applyBorder="1" applyAlignment="1" applyProtection="1">
      <alignment horizontal="center" vertical="center" textRotation="90" wrapText="1"/>
    </xf>
    <xf numFmtId="0" fontId="1" fillId="0" borderId="42" xfId="0" applyFont="1" applyBorder="1" applyAlignment="1" applyProtection="1">
      <alignment horizontal="center" vertical="center" textRotation="90" wrapText="1"/>
    </xf>
    <xf numFmtId="165" fontId="1" fillId="0" borderId="48" xfId="0" applyNumberFormat="1" applyFont="1" applyFill="1" applyBorder="1" applyAlignment="1" applyProtection="1">
      <alignment horizontal="center" vertical="center" textRotation="90"/>
    </xf>
    <xf numFmtId="165" fontId="1" fillId="0" borderId="42" xfId="0" applyNumberFormat="1" applyFont="1" applyFill="1" applyBorder="1" applyAlignment="1" applyProtection="1">
      <alignment horizontal="center" vertical="center" textRotation="90"/>
    </xf>
    <xf numFmtId="0" fontId="6" fillId="3" borderId="48" xfId="0" applyFont="1" applyFill="1" applyBorder="1" applyAlignment="1" applyProtection="1">
      <alignment vertical="center" textRotation="90"/>
    </xf>
    <xf numFmtId="164" fontId="6" fillId="3" borderId="36" xfId="0" applyNumberFormat="1" applyFont="1" applyFill="1" applyBorder="1" applyAlignment="1" applyProtection="1">
      <alignment vertical="center" textRotation="90"/>
    </xf>
    <xf numFmtId="0" fontId="6" fillId="0" borderId="0" xfId="0" applyFont="1" applyProtection="1">
      <protection locked="0"/>
    </xf>
    <xf numFmtId="0" fontId="6" fillId="0" borderId="1" xfId="0" applyFont="1" applyBorder="1" applyProtection="1">
      <protection locked="0"/>
    </xf>
    <xf numFmtId="0" fontId="6" fillId="0" borderId="2" xfId="0" applyFont="1" applyBorder="1" applyProtection="1">
      <protection locked="0"/>
    </xf>
    <xf numFmtId="14" fontId="6" fillId="0" borderId="2" xfId="0" applyNumberFormat="1" applyFont="1" applyBorder="1" applyProtection="1">
      <protection locked="0"/>
    </xf>
    <xf numFmtId="0" fontId="6" fillId="0" borderId="3" xfId="0" applyFont="1" applyBorder="1" applyProtection="1">
      <protection locked="0"/>
    </xf>
    <xf numFmtId="0" fontId="6" fillId="0" borderId="45" xfId="0" applyFont="1" applyBorder="1" applyProtection="1">
      <protection locked="0"/>
    </xf>
    <xf numFmtId="0" fontId="6" fillId="0" borderId="33" xfId="0" applyFont="1" applyBorder="1" applyProtection="1">
      <protection locked="0"/>
    </xf>
    <xf numFmtId="0" fontId="6" fillId="0" borderId="39" xfId="0" applyFont="1" applyBorder="1" applyProtection="1">
      <protection locked="0"/>
    </xf>
    <xf numFmtId="165" fontId="6" fillId="0" borderId="45" xfId="0" applyNumberFormat="1" applyFont="1" applyBorder="1" applyProtection="1">
      <protection locked="0"/>
    </xf>
    <xf numFmtId="165" fontId="6" fillId="0" borderId="39" xfId="0" applyNumberFormat="1" applyFont="1" applyBorder="1" applyProtection="1">
      <protection locked="0"/>
    </xf>
    <xf numFmtId="0" fontId="6" fillId="0" borderId="4" xfId="0" applyFont="1" applyBorder="1" applyProtection="1">
      <protection locked="0"/>
    </xf>
    <xf numFmtId="0" fontId="6" fillId="0" borderId="5" xfId="0" applyFont="1" applyBorder="1" applyProtection="1">
      <protection locked="0"/>
    </xf>
    <xf numFmtId="14" fontId="6" fillId="0" borderId="5" xfId="0" applyNumberFormat="1" applyFont="1" applyBorder="1" applyProtection="1">
      <protection locked="0"/>
    </xf>
    <xf numFmtId="0" fontId="6" fillId="0" borderId="6" xfId="0" applyFont="1" applyBorder="1" applyProtection="1">
      <protection locked="0"/>
    </xf>
    <xf numFmtId="0" fontId="6" fillId="0" borderId="46" xfId="0" applyFont="1" applyBorder="1" applyProtection="1">
      <protection locked="0"/>
    </xf>
    <xf numFmtId="0" fontId="6" fillId="0" borderId="34" xfId="0" applyFont="1" applyBorder="1" applyProtection="1">
      <protection locked="0"/>
    </xf>
    <xf numFmtId="0" fontId="6" fillId="0" borderId="40" xfId="0" applyFont="1" applyBorder="1" applyProtection="1">
      <protection locked="0"/>
    </xf>
    <xf numFmtId="165" fontId="6" fillId="0" borderId="46" xfId="0" applyNumberFormat="1" applyFont="1" applyBorder="1" applyProtection="1">
      <protection locked="0"/>
    </xf>
    <xf numFmtId="165" fontId="6" fillId="0" borderId="40" xfId="0" applyNumberFormat="1" applyFont="1" applyBorder="1" applyProtection="1">
      <protection locked="0"/>
    </xf>
    <xf numFmtId="49" fontId="1" fillId="0" borderId="34" xfId="0" applyNumberFormat="1" applyFont="1" applyBorder="1" applyAlignment="1" applyProtection="1">
      <alignment horizontal="center" vertical="center"/>
      <protection locked="0"/>
    </xf>
    <xf numFmtId="0" fontId="2" fillId="0" borderId="22" xfId="0" applyFont="1" applyFill="1" applyBorder="1"/>
    <xf numFmtId="0" fontId="2" fillId="0" borderId="57" xfId="0" applyFont="1" applyBorder="1"/>
    <xf numFmtId="0" fontId="0" fillId="0" borderId="56" xfId="0" applyBorder="1" applyProtection="1">
      <protection locked="0"/>
    </xf>
    <xf numFmtId="0" fontId="2" fillId="0" borderId="61" xfId="0" applyFont="1" applyFill="1" applyBorder="1"/>
    <xf numFmtId="0" fontId="2" fillId="0" borderId="62" xfId="0" applyFont="1" applyFill="1" applyBorder="1"/>
    <xf numFmtId="49" fontId="0" fillId="7" borderId="0" xfId="0" applyNumberFormat="1" applyFill="1" applyProtection="1">
      <protection locked="0"/>
    </xf>
    <xf numFmtId="49" fontId="7" fillId="7" borderId="0" xfId="1" applyNumberFormat="1" applyFill="1" applyProtection="1">
      <protection locked="0"/>
    </xf>
    <xf numFmtId="49" fontId="0" fillId="0" borderId="0" xfId="0" applyNumberFormat="1"/>
    <xf numFmtId="0" fontId="12" fillId="0" borderId="53" xfId="0" applyFont="1" applyFill="1" applyBorder="1" applyAlignment="1" applyProtection="1">
      <alignment horizontal="center" vertical="center"/>
    </xf>
    <xf numFmtId="14" fontId="6" fillId="0" borderId="43" xfId="0" applyNumberFormat="1" applyFont="1" applyBorder="1" applyAlignment="1" applyProtection="1"/>
    <xf numFmtId="0" fontId="12" fillId="0" borderId="54" xfId="0" applyFont="1" applyFill="1" applyBorder="1" applyAlignment="1" applyProtection="1">
      <alignment horizontal="center" vertical="center"/>
    </xf>
    <xf numFmtId="0" fontId="5" fillId="0" borderId="68" xfId="0" applyFont="1" applyFill="1" applyBorder="1" applyAlignment="1" applyProtection="1">
      <alignment vertical="center" wrapText="1"/>
    </xf>
    <xf numFmtId="164" fontId="9" fillId="0" borderId="16" xfId="0" applyNumberFormat="1" applyFont="1" applyFill="1" applyBorder="1"/>
    <xf numFmtId="164" fontId="9" fillId="0" borderId="18" xfId="0" applyNumberFormat="1" applyFont="1" applyFill="1" applyBorder="1"/>
    <xf numFmtId="0" fontId="0" fillId="0" borderId="63" xfId="0" applyBorder="1" applyProtection="1">
      <protection locked="0"/>
    </xf>
    <xf numFmtId="0" fontId="0" fillId="0" borderId="64" xfId="0" applyBorder="1" applyProtection="1">
      <protection locked="0"/>
    </xf>
    <xf numFmtId="0" fontId="0" fillId="0" borderId="65" xfId="0" applyBorder="1" applyProtection="1">
      <protection locked="0"/>
    </xf>
    <xf numFmtId="0" fontId="0" fillId="0" borderId="66" xfId="0" applyBorder="1" applyProtection="1">
      <protection locked="0"/>
    </xf>
    <xf numFmtId="0" fontId="0" fillId="0" borderId="67" xfId="0" applyBorder="1" applyProtection="1">
      <protection locked="0"/>
    </xf>
    <xf numFmtId="165" fontId="12" fillId="0" borderId="48" xfId="0" applyNumberFormat="1" applyFont="1" applyBorder="1" applyAlignment="1" applyProtection="1">
      <alignment horizontal="center" vertical="center" textRotation="90" wrapText="1"/>
    </xf>
    <xf numFmtId="0" fontId="3" fillId="0" borderId="21" xfId="0" applyFont="1" applyBorder="1" applyProtection="1">
      <protection locked="0"/>
    </xf>
    <xf numFmtId="0" fontId="10" fillId="0" borderId="0" xfId="0" applyFont="1"/>
    <xf numFmtId="0" fontId="2" fillId="0" borderId="0" xfId="0" applyFont="1"/>
    <xf numFmtId="0" fontId="1" fillId="0" borderId="36" xfId="0" applyFont="1" applyBorder="1" applyAlignment="1" applyProtection="1">
      <alignment horizontal="center" vertical="center" textRotation="90" wrapText="1"/>
    </xf>
    <xf numFmtId="0" fontId="12" fillId="3" borderId="76" xfId="0" applyFont="1" applyFill="1" applyBorder="1" applyAlignment="1" applyProtection="1">
      <alignment horizontal="center" vertical="center"/>
    </xf>
    <xf numFmtId="8" fontId="6" fillId="3" borderId="77" xfId="0" applyNumberFormat="1" applyFont="1" applyFill="1" applyBorder="1" applyProtection="1"/>
    <xf numFmtId="8" fontId="6" fillId="3" borderId="78" xfId="0" applyNumberFormat="1" applyFont="1" applyFill="1" applyBorder="1" applyProtection="1"/>
    <xf numFmtId="8" fontId="6" fillId="3" borderId="79" xfId="0" applyNumberFormat="1" applyFont="1" applyFill="1" applyBorder="1" applyProtection="1"/>
    <xf numFmtId="8" fontId="6" fillId="3" borderId="80" xfId="0" applyNumberFormat="1" applyFont="1" applyFill="1" applyBorder="1" applyAlignment="1" applyProtection="1">
      <alignment vertical="center" textRotation="90"/>
    </xf>
    <xf numFmtId="8" fontId="6" fillId="0" borderId="77" xfId="0" applyNumberFormat="1" applyFont="1" applyFill="1" applyBorder="1" applyProtection="1">
      <protection locked="0"/>
    </xf>
    <xf numFmtId="8" fontId="6" fillId="0" borderId="78" xfId="0" applyNumberFormat="1" applyFont="1" applyFill="1" applyBorder="1" applyProtection="1">
      <protection locked="0"/>
    </xf>
    <xf numFmtId="0" fontId="6" fillId="0" borderId="0" xfId="0" applyFont="1" applyBorder="1" applyAlignment="1" applyProtection="1"/>
    <xf numFmtId="0" fontId="6" fillId="0" borderId="0" xfId="0" applyFont="1" applyBorder="1" applyProtection="1">
      <protection locked="0"/>
    </xf>
    <xf numFmtId="0" fontId="12" fillId="0" borderId="48" xfId="0" applyFont="1" applyFill="1" applyBorder="1" applyAlignment="1" applyProtection="1">
      <alignment horizontal="center" vertical="center" textRotation="90"/>
    </xf>
    <xf numFmtId="0" fontId="6" fillId="0" borderId="0" xfId="0" applyFont="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14" fontId="6" fillId="0" borderId="8" xfId="0" applyNumberFormat="1" applyFont="1" applyBorder="1" applyAlignment="1" applyProtection="1">
      <alignment horizontal="center"/>
    </xf>
    <xf numFmtId="0" fontId="6" fillId="0" borderId="29" xfId="0" applyFont="1" applyBorder="1" applyAlignment="1" applyProtection="1">
      <alignment horizontal="center"/>
    </xf>
    <xf numFmtId="14" fontId="6" fillId="0" borderId="29" xfId="0" applyNumberFormat="1" applyFont="1" applyBorder="1" applyAlignment="1" applyProtection="1">
      <alignment horizontal="center"/>
    </xf>
    <xf numFmtId="0" fontId="6" fillId="0" borderId="0" xfId="0" applyFont="1" applyBorder="1" applyAlignment="1" applyProtection="1">
      <alignment horizontal="center"/>
    </xf>
    <xf numFmtId="0" fontId="6" fillId="0" borderId="11" xfId="0" applyFont="1" applyBorder="1" applyAlignment="1" applyProtection="1">
      <alignment horizontal="center" textRotation="90"/>
    </xf>
    <xf numFmtId="0" fontId="6" fillId="0" borderId="12" xfId="0" applyFont="1" applyBorder="1" applyAlignment="1" applyProtection="1">
      <alignment horizontal="center" textRotation="90"/>
    </xf>
    <xf numFmtId="0" fontId="6" fillId="0" borderId="13" xfId="0" applyFont="1" applyBorder="1" applyAlignment="1" applyProtection="1">
      <alignment horizontal="center" textRotation="90"/>
    </xf>
    <xf numFmtId="14" fontId="6" fillId="0" borderId="13" xfId="0" applyNumberFormat="1" applyFont="1" applyBorder="1" applyAlignment="1" applyProtection="1">
      <alignment horizontal="center" textRotation="90"/>
    </xf>
    <xf numFmtId="0" fontId="6" fillId="0" borderId="31" xfId="0" applyFont="1" applyBorder="1" applyAlignment="1" applyProtection="1">
      <alignment horizontal="center" textRotation="90"/>
    </xf>
    <xf numFmtId="14" fontId="6" fillId="0" borderId="31" xfId="0" applyNumberFormat="1" applyFont="1" applyBorder="1" applyAlignment="1" applyProtection="1">
      <alignment horizontal="center" textRotation="90"/>
    </xf>
    <xf numFmtId="0" fontId="6" fillId="0" borderId="0" xfId="0" applyFont="1" applyBorder="1" applyAlignment="1" applyProtection="1">
      <alignment horizontal="center" textRotation="90"/>
    </xf>
    <xf numFmtId="0" fontId="6" fillId="0" borderId="0" xfId="0" applyFont="1" applyAlignment="1" applyProtection="1">
      <alignment horizontal="center" textRotation="90"/>
    </xf>
    <xf numFmtId="0" fontId="3" fillId="0" borderId="0" xfId="2" applyFont="1"/>
    <xf numFmtId="0" fontId="2" fillId="0" borderId="0" xfId="2" applyFont="1"/>
    <xf numFmtId="0" fontId="8" fillId="5" borderId="15" xfId="2" applyFont="1" applyFill="1" applyBorder="1"/>
    <xf numFmtId="0" fontId="8" fillId="5" borderId="16" xfId="2" applyFont="1" applyFill="1" applyBorder="1"/>
    <xf numFmtId="0" fontId="11" fillId="5" borderId="15" xfId="2" applyFont="1" applyFill="1" applyBorder="1"/>
    <xf numFmtId="0" fontId="16" fillId="0" borderId="0" xfId="0" applyFont="1" applyAlignment="1">
      <alignment horizontal="left" vertical="center"/>
    </xf>
    <xf numFmtId="0" fontId="11" fillId="5" borderId="16" xfId="0" applyFont="1" applyFill="1" applyBorder="1"/>
    <xf numFmtId="0" fontId="16" fillId="0" borderId="81" xfId="2" applyNumberFormat="1" applyFont="1" applyBorder="1" applyAlignment="1"/>
    <xf numFmtId="0" fontId="6" fillId="0" borderId="0" xfId="0" applyFont="1" applyBorder="1" applyAlignment="1" applyProtection="1">
      <alignment textRotation="90"/>
    </xf>
    <xf numFmtId="0" fontId="0" fillId="8" borderId="0" xfId="0" applyFill="1" applyProtection="1">
      <protection locked="0"/>
    </xf>
    <xf numFmtId="0" fontId="2" fillId="0" borderId="0" xfId="0" applyFont="1"/>
    <xf numFmtId="14" fontId="2" fillId="0" borderId="0" xfId="0" applyNumberFormat="1" applyFont="1" applyAlignment="1">
      <alignment horizontal="left"/>
    </xf>
    <xf numFmtId="0" fontId="12" fillId="0" borderId="49" xfId="0" applyFont="1" applyFill="1" applyBorder="1" applyAlignment="1" applyProtection="1">
      <alignment horizontal="center" vertical="center" wrapText="1"/>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12" fillId="0" borderId="51" xfId="0" applyFont="1" applyFill="1" applyBorder="1" applyAlignment="1" applyProtection="1">
      <alignment horizontal="center" vertical="center" textRotation="90" wrapText="1"/>
    </xf>
    <xf numFmtId="0" fontId="12" fillId="0" borderId="72" xfId="0" applyFont="1" applyFill="1" applyBorder="1" applyAlignment="1" applyProtection="1">
      <alignment horizontal="center" vertical="center" textRotation="90" wrapText="1"/>
    </xf>
    <xf numFmtId="0" fontId="12" fillId="0" borderId="52" xfId="0" applyFont="1" applyFill="1" applyBorder="1" applyAlignment="1" applyProtection="1">
      <alignment horizontal="center" vertical="center" textRotation="90" wrapText="1"/>
    </xf>
    <xf numFmtId="0" fontId="12" fillId="0" borderId="73" xfId="0" applyFont="1" applyFill="1" applyBorder="1" applyAlignment="1" applyProtection="1">
      <alignment horizontal="center" vertical="center" textRotation="90" wrapText="1"/>
    </xf>
    <xf numFmtId="0" fontId="12" fillId="0" borderId="49" xfId="0" applyFont="1" applyFill="1" applyBorder="1" applyAlignment="1" applyProtection="1">
      <alignment horizontal="center" vertical="center" wrapText="1"/>
    </xf>
    <xf numFmtId="0" fontId="12" fillId="0" borderId="71" xfId="0" applyFont="1" applyFill="1" applyBorder="1" applyAlignment="1" applyProtection="1">
      <alignment horizontal="center" vertical="center" wrapText="1"/>
    </xf>
    <xf numFmtId="0" fontId="12" fillId="0" borderId="75" xfId="0" applyFont="1" applyFill="1" applyBorder="1" applyAlignment="1" applyProtection="1">
      <alignment horizontal="center" vertical="center" wrapText="1"/>
    </xf>
    <xf numFmtId="0" fontId="6" fillId="3" borderId="51" xfId="0" applyFont="1" applyFill="1" applyBorder="1" applyAlignment="1" applyProtection="1">
      <alignment horizontal="center" vertical="center" textRotation="90"/>
    </xf>
    <xf numFmtId="0" fontId="6" fillId="3" borderId="70" xfId="0" applyFont="1" applyFill="1" applyBorder="1" applyAlignment="1" applyProtection="1">
      <alignment horizontal="center" vertical="center" textRotation="90"/>
    </xf>
    <xf numFmtId="0" fontId="6" fillId="3" borderId="73" xfId="0" applyFont="1" applyFill="1" applyBorder="1" applyAlignment="1" applyProtection="1">
      <alignment horizontal="center" vertical="center" textRotation="90"/>
    </xf>
    <xf numFmtId="0" fontId="12" fillId="3" borderId="50" xfId="0" applyFont="1" applyFill="1" applyBorder="1" applyAlignment="1" applyProtection="1">
      <alignment horizontal="center" vertical="center"/>
    </xf>
    <xf numFmtId="0" fontId="12" fillId="3" borderId="69" xfId="0" applyFont="1" applyFill="1" applyBorder="1" applyAlignment="1" applyProtection="1">
      <alignment horizontal="center" vertical="center"/>
    </xf>
    <xf numFmtId="0" fontId="12" fillId="3" borderId="74" xfId="0" applyFont="1" applyFill="1" applyBorder="1" applyAlignment="1" applyProtection="1">
      <alignment horizontal="center" vertical="center"/>
    </xf>
    <xf numFmtId="165" fontId="12" fillId="0" borderId="50" xfId="0" applyNumberFormat="1" applyFont="1" applyBorder="1" applyAlignment="1" applyProtection="1">
      <alignment horizontal="center" vertical="center"/>
    </xf>
    <xf numFmtId="165" fontId="12" fillId="0" borderId="69" xfId="0" applyNumberFormat="1" applyFont="1" applyBorder="1" applyAlignment="1" applyProtection="1">
      <alignment horizontal="center" vertical="center"/>
    </xf>
    <xf numFmtId="165" fontId="12" fillId="0" borderId="74" xfId="0" applyNumberFormat="1" applyFont="1" applyBorder="1" applyAlignment="1" applyProtection="1">
      <alignment horizontal="center" vertical="center"/>
    </xf>
    <xf numFmtId="0" fontId="12" fillId="0" borderId="70" xfId="0" applyFont="1" applyFill="1" applyBorder="1" applyAlignment="1" applyProtection="1">
      <alignment horizontal="center" vertical="center" textRotation="90" wrapText="1"/>
    </xf>
    <xf numFmtId="0" fontId="5" fillId="0" borderId="52" xfId="0" applyFont="1" applyFill="1" applyBorder="1" applyAlignment="1" applyProtection="1">
      <alignment horizontal="center" vertical="center" textRotation="90" wrapText="1"/>
    </xf>
    <xf numFmtId="0" fontId="5" fillId="0" borderId="70" xfId="0" applyFont="1" applyFill="1" applyBorder="1" applyAlignment="1" applyProtection="1">
      <alignment horizontal="center" vertical="center" textRotation="90" wrapText="1"/>
    </xf>
    <xf numFmtId="0" fontId="5" fillId="0" borderId="72" xfId="0" applyFont="1" applyFill="1" applyBorder="1" applyAlignment="1" applyProtection="1">
      <alignment horizontal="center" vertical="center" textRotation="90" wrapText="1"/>
    </xf>
    <xf numFmtId="0" fontId="2" fillId="0" borderId="52" xfId="0" applyFont="1" applyFill="1" applyBorder="1" applyAlignment="1" applyProtection="1">
      <alignment horizontal="center" vertical="center" textRotation="90"/>
    </xf>
    <xf numFmtId="0" fontId="2" fillId="0" borderId="70" xfId="0" applyFont="1" applyFill="1" applyBorder="1" applyAlignment="1" applyProtection="1">
      <alignment horizontal="center" vertical="center" textRotation="90"/>
    </xf>
    <xf numFmtId="0" fontId="2" fillId="0" borderId="72" xfId="0" applyFont="1" applyFill="1" applyBorder="1" applyAlignment="1" applyProtection="1">
      <alignment horizontal="center" vertical="center" textRotation="90"/>
    </xf>
    <xf numFmtId="0" fontId="12" fillId="0" borderId="52" xfId="0" applyFont="1" applyFill="1" applyBorder="1" applyAlignment="1" applyProtection="1">
      <alignment horizontal="center" vertical="center" textRotation="90"/>
    </xf>
    <xf numFmtId="0" fontId="12" fillId="0" borderId="70" xfId="0" applyFont="1" applyFill="1" applyBorder="1" applyAlignment="1" applyProtection="1">
      <alignment horizontal="center" vertical="center" textRotation="90"/>
    </xf>
    <xf numFmtId="0" fontId="12" fillId="0" borderId="72" xfId="0" applyFont="1" applyFill="1" applyBorder="1" applyAlignment="1" applyProtection="1">
      <alignment horizontal="center" vertical="center" textRotation="90"/>
    </xf>
    <xf numFmtId="0" fontId="12" fillId="0" borderId="73" xfId="0" applyFont="1" applyFill="1" applyBorder="1" applyAlignment="1" applyProtection="1">
      <alignment horizontal="center" vertical="center" textRotation="90"/>
    </xf>
    <xf numFmtId="0" fontId="2" fillId="0" borderId="52" xfId="0" applyFont="1" applyFill="1" applyBorder="1" applyAlignment="1" applyProtection="1">
      <alignment horizontal="center" vertical="center" textRotation="90" wrapText="1"/>
    </xf>
    <xf numFmtId="0" fontId="2" fillId="0" borderId="70" xfId="0" applyFont="1" applyFill="1" applyBorder="1" applyAlignment="1" applyProtection="1">
      <alignment horizontal="center" vertical="center" textRotation="90" wrapText="1"/>
    </xf>
    <xf numFmtId="0" fontId="2" fillId="0" borderId="72" xfId="0" applyFont="1" applyFill="1" applyBorder="1" applyAlignment="1" applyProtection="1">
      <alignment horizontal="center" vertical="center" textRotation="90" wrapText="1"/>
    </xf>
    <xf numFmtId="0" fontId="12" fillId="0" borderId="51" xfId="0" applyFont="1" applyFill="1" applyBorder="1" applyAlignment="1" applyProtection="1">
      <alignment horizontal="center" vertical="center" textRotation="90"/>
    </xf>
    <xf numFmtId="0" fontId="12" fillId="0" borderId="50" xfId="0" applyFont="1" applyFill="1" applyBorder="1" applyAlignment="1" applyProtection="1">
      <alignment horizontal="center" vertical="center"/>
    </xf>
    <xf numFmtId="0" fontId="12" fillId="0" borderId="69" xfId="0" applyFont="1" applyFill="1" applyBorder="1" applyAlignment="1" applyProtection="1">
      <alignment horizontal="center" vertical="center"/>
    </xf>
    <xf numFmtId="0" fontId="12" fillId="0" borderId="74" xfId="0" applyFont="1" applyFill="1" applyBorder="1" applyAlignment="1" applyProtection="1">
      <alignment horizontal="center" vertical="center"/>
    </xf>
    <xf numFmtId="0" fontId="12" fillId="0" borderId="50" xfId="0" applyFont="1" applyFill="1" applyBorder="1" applyAlignment="1" applyProtection="1">
      <alignment horizontal="center" vertical="center" wrapText="1"/>
    </xf>
    <xf numFmtId="0" fontId="12" fillId="0" borderId="69" xfId="0" applyFont="1" applyFill="1" applyBorder="1" applyAlignment="1" applyProtection="1">
      <alignment horizontal="center" vertical="center" wrapText="1"/>
    </xf>
    <xf numFmtId="0" fontId="12" fillId="0" borderId="74"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textRotation="90" wrapText="1"/>
    </xf>
  </cellXfs>
  <cellStyles count="5">
    <cellStyle name="Hyperlink" xfId="1" builtinId="8"/>
    <cellStyle name="Link 2" xfId="3"/>
    <cellStyle name="Standard" xfId="0" builtinId="0"/>
    <cellStyle name="Standard 2" xfId="2"/>
    <cellStyle name="Standard 2 2" xfId="4"/>
  </cellStyles>
  <dxfs count="390">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s>
  <tableStyles count="0" defaultTableStyle="TableStyleMedium2" defaultPivotStyle="PivotStyleLight16"/>
  <colors>
    <mruColors>
      <color rgb="FFFCFEEC"/>
      <color rgb="FF66CCFF"/>
      <color rgb="FFEF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2" name="Tabelle2" displayName="Tabelle2" ref="A1:D1048342" totalsRowShown="0">
  <autoFilter ref="A1:D1048342"/>
  <tableColumns count="4">
    <tableColumn id="3" name="Key"/>
    <tableColumn id="1" name="Deutsch"/>
    <tableColumn id="2" name="English"/>
    <tableColumn id="4" name="Chinese"/>
  </tableColumns>
  <tableStyleInfo name="TableStyleMedium2" showFirstColumn="0" showLastColumn="0" showRowStripes="1" showColumnStripes="0"/>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Information"/>
  <dimension ref="A1:D59"/>
  <sheetViews>
    <sheetView tabSelected="1" topLeftCell="A2" workbookViewId="0">
      <selection activeCell="B8" sqref="B8"/>
    </sheetView>
  </sheetViews>
  <sheetFormatPr baseColWidth="10" defaultRowHeight="12.75"/>
  <cols>
    <col min="1" max="1" width="16.7109375" customWidth="1"/>
    <col min="4" max="4" width="16.5703125" customWidth="1"/>
  </cols>
  <sheetData>
    <row r="1" spans="1:4" hidden="1">
      <c r="A1" s="3" t="s">
        <v>188</v>
      </c>
      <c r="B1" s="2" t="s">
        <v>610</v>
      </c>
      <c r="C1" s="160" t="s">
        <v>206</v>
      </c>
      <c r="D1" s="2" t="s">
        <v>207</v>
      </c>
    </row>
    <row r="2" spans="1:4">
      <c r="A2" s="160"/>
      <c r="B2" s="2"/>
      <c r="C2" s="160"/>
      <c r="D2" s="2"/>
    </row>
    <row r="3" spans="1:4">
      <c r="A3" s="160" t="s">
        <v>271</v>
      </c>
      <c r="B3" s="196" t="s">
        <v>245</v>
      </c>
      <c r="C3" s="160"/>
      <c r="D3" s="2"/>
    </row>
    <row r="5" spans="1:4" ht="15.75">
      <c r="A5" s="2" t="str">
        <f>INDEX(StringSet,MATCH("Anmeldeliste für",StringKeys,0),LanguageIndex)</f>
        <v>Anmeldeliste für</v>
      </c>
      <c r="B5" s="159" t="s">
        <v>611</v>
      </c>
    </row>
    <row r="8" spans="1:4">
      <c r="A8" s="2" t="str">
        <f>INDEX(StringSet,MATCH("Vom",StringKeys,0),LanguageIndex)</f>
        <v>Vom</v>
      </c>
      <c r="B8" s="198">
        <v>45045</v>
      </c>
      <c r="C8" s="2" t="str">
        <f>INDEX(StringSet,MATCH("bis",StringKeys,0),LanguageIndex)</f>
        <v>bis</v>
      </c>
      <c r="D8" s="198">
        <v>45045</v>
      </c>
    </row>
    <row r="10" spans="1:4">
      <c r="A10" s="2" t="str">
        <f>INDEX(StringSet,MATCH("In",StringKeys,0),LanguageIndex)</f>
        <v>In</v>
      </c>
      <c r="B10" s="197" t="s">
        <v>612</v>
      </c>
    </row>
    <row r="11" spans="1:4">
      <c r="B11" s="1"/>
    </row>
    <row r="13" spans="1:4">
      <c r="A13" t="str">
        <f>INDEX(StringSet,MATCH("Folgende Schritte müssen …",StringKeys,0),LanguageIndex)</f>
        <v>Folgende Schritte müssen bei der Anmeldung erledigt werden:</v>
      </c>
    </row>
    <row r="15" spans="1:4">
      <c r="A15" s="3" t="str">
        <f>INDEX(StringSet,MATCH("Verein:",StringKeys,0),LanguageIndex)</f>
        <v>Verein:</v>
      </c>
    </row>
    <row r="16" spans="1:4">
      <c r="A16" t="str">
        <f>INDEX(StringSet,MATCH("Bitte achten Sie darauf, …",StringKeys,0),LanguageIndex)</f>
        <v>Bitte achten Sie darauf, auch die Angaben zu Ihrem Verein auf dem Tabellenblatt "Team" zu aktualisieren.</v>
      </c>
    </row>
    <row r="17" spans="1:2">
      <c r="A17" s="2"/>
    </row>
    <row r="18" spans="1:2">
      <c r="A18" s="3" t="str">
        <f>INDEX(StringSet,MATCH("Kampfrichter:",StringKeys,0),LanguageIndex)</f>
        <v>Kampfrichter:</v>
      </c>
    </row>
    <row r="19" spans="1:2">
      <c r="A19" t="str">
        <f>INDEX(StringSet,MATCH("Bitte geben Sie auf dem Tabellenblatt…",StringKeys,0),LanguageIndex)</f>
        <v>Bitte geben Sie auf dem Tabellenblatt "Referee|Kampfrichter" die von Ihrem Verein gestellten Kampfrichter mit an.</v>
      </c>
    </row>
    <row r="20" spans="1:2">
      <c r="A20" s="2"/>
    </row>
    <row r="21" spans="1:2">
      <c r="A21" s="3" t="str">
        <f>INDEX(StringSet,MATCH("Teilnehmer:",StringKeys,0),LanguageIndex)</f>
        <v>Teilnehmer:</v>
      </c>
    </row>
    <row r="22" spans="1:2">
      <c r="A22" t="str">
        <f>INDEX(StringSet,MATCH("Auf dem Tabellenblatt …",StringKeys,0),LanguageIndex)</f>
        <v>Auf dem Tabellenblatt "Entry Form|Teilnehmer" können Sie die Teilnehmer sowohl der Einzel- als auch der Gruppenformen angeben.</v>
      </c>
    </row>
    <row r="23" spans="1:2">
      <c r="A23" t="str">
        <f>INDEX(StringSet,MATCH("Die gelben Spalten beinhalten …",StringKeys,0),LanguageIndex)</f>
        <v>Die gelben Spalten beinhalten traditionelle Fromen und die fliederfarbenen beinhalten moderne Formen.</v>
      </c>
    </row>
    <row r="24" spans="1:2">
      <c r="A24" t="str">
        <f>INDEX(StringSet,MATCH("Jede Person darf nur …",StringKeys,0),LanguageIndex)</f>
        <v>Jede Person darf nur je traditionell/modern an 1x Faust, 1x Kurz- und 1x Langwaffe teilnehmen. Flexible und Dopplewaffen zählen dabei zu traditionellen Kurzwaffen.</v>
      </c>
    </row>
    <row r="25" spans="1:2">
      <c r="A25" t="str">
        <f>INDEX(StringSet,MATCH("Bitte beachten Sie, dass Kategorien …",StringKeys,0),LanguageIndex)</f>
        <v>Bitte beachten Sie, dass Kategorien nach den aktuellen Regeln der DWF zusammengelegt werden, falls eine zu geringe Teilnehmerzahl dies erfordert.</v>
      </c>
    </row>
    <row r="26" spans="1:2">
      <c r="A26" t="str">
        <f>INDEX(StringSet,MATCH("Die Angabe des Geburtsdatums ist zwingend erforderlich …",StringKeys,0),LanguageIndex)</f>
        <v>Die Angabe des Geburtsdatums ist zwingend erforderlich, da danach die Zuweisung zur Altersgruppe erfolgt.</v>
      </c>
    </row>
    <row r="27" spans="1:2">
      <c r="A27" t="str">
        <f>INDEX(StringSet,MATCH("Machen Sie ein x für jeden Teilnehmer …",StringKeys,0),LanguageIndex)</f>
        <v>Machen Sie ein "x" für jeden Teilnehmer in den entsprechenden Spalten der Einzelkategorien.</v>
      </c>
    </row>
    <row r="28" spans="1:2">
      <c r="A28" t="str">
        <f>INDEX(StringSet,MATCH("Jede Partnervorführung oder Gruppenform …",StringKeys,0),LanguageIndex)</f>
        <v>Jede Partnervorführung oder Gruppenform erhält einen Buchstaben z.B. "A" oder "B", den Sie für die entsprechenden Teilnehmer in der Spalte der Gruppenform eintragen.</v>
      </c>
    </row>
    <row r="29" spans="1:2">
      <c r="A29" t="str">
        <f>INDEX(StringSet,MATCH("Bei den Spalten für Sparring tragen …",StringKeys,0),LanguageIndex)</f>
        <v>Bei den Spalten für Sparring tragen Sie bitte das Gewicht des Teilnehmers ein.</v>
      </c>
    </row>
    <row r="31" spans="1:2">
      <c r="A31" s="3" t="str">
        <f>INDEX(StringSet,MATCH("Übersicht über Ihre Anmeldung:",StringKeys,0),LanguageIndex)</f>
        <v>Übersicht über Ihre Anmeldung:</v>
      </c>
      <c r="B31" s="3"/>
    </row>
    <row r="32" spans="1:2">
      <c r="A32" s="18">
        <f>COUNTA('Entry Form|Teilnehmer'!B:B)-COUNTA('Entry Form|Teilnehmer'!B1:B12)</f>
        <v>0</v>
      </c>
      <c r="B32" s="2" t="str">
        <f>INDEX(StringSet,MATCH("Teilnehmer",StringKeys,0),LanguageIndex)</f>
        <v>Teilnehmer</v>
      </c>
    </row>
    <row r="33" spans="1:2">
      <c r="A33" s="18">
        <f>SUM('Entry Form|Teilnehmer'!EO:EO)</f>
        <v>0</v>
      </c>
      <c r="B33" s="2" t="str">
        <f>INDEX(StringSet,MATCH("Starts",StringKeys,0),LanguageIndex)</f>
        <v>Starts</v>
      </c>
    </row>
    <row r="34" spans="1:2">
      <c r="A34" s="19">
        <f>SUM('Entry Form|Teilnehmer'!EP:EP)</f>
        <v>0</v>
      </c>
      <c r="B34" s="2" t="str">
        <f>INDEX(StringSet,MATCH("Gesamte Teilnahmegebühr",StringKeys,0),LanguageIndex)</f>
        <v>Gesamte Teilnahmegebühr</v>
      </c>
    </row>
    <row r="35" spans="1:2">
      <c r="A35" s="18">
        <f>COUNTA('Referee|Kampfrichter'!$B:$B)-COUNTA('Referee|Kampfrichter'!$B$1:$B$4)</f>
        <v>0</v>
      </c>
      <c r="B35" s="2" t="str">
        <f>INDEX(StringSet,MATCH("Kampfrichter",StringKeys,0),LanguageIndex)</f>
        <v>Kampfrichter</v>
      </c>
    </row>
    <row r="36" spans="1:2">
      <c r="B36" s="2"/>
    </row>
    <row r="38" spans="1:2">
      <c r="A38" s="194" t="str">
        <f>INDEX(StringSet,MATCH("Hier zur Übersicht die Preise …",StringKeys,0),LanguageIndex)</f>
        <v>Hier zur Übersicht die Preise entsprechend der Anzahl der Formen und die Altersgruppen in Abhängigkeit des Geburtsdatums</v>
      </c>
    </row>
    <row r="40" spans="1:2">
      <c r="A40" s="5" t="str">
        <f>INDEX(StringSet,MATCH("Anzahl Formen",StringKeys,0),LanguageIndex)</f>
        <v>Anzahl Formen</v>
      </c>
      <c r="B40" s="6" t="str">
        <f>INDEX(StringSet,MATCH("Preis",StringKeys,0),LanguageIndex)</f>
        <v>Preis</v>
      </c>
    </row>
    <row r="41" spans="1:2">
      <c r="A41" s="8">
        <v>0</v>
      </c>
      <c r="B41" s="11">
        <v>0</v>
      </c>
    </row>
    <row r="42" spans="1:2">
      <c r="A42" s="7">
        <v>1</v>
      </c>
      <c r="B42" s="12">
        <v>15</v>
      </c>
    </row>
    <row r="43" spans="1:2">
      <c r="A43" s="8">
        <v>2</v>
      </c>
      <c r="B43" s="150">
        <v>25</v>
      </c>
    </row>
    <row r="44" spans="1:2">
      <c r="A44" s="7">
        <v>3</v>
      </c>
      <c r="B44" s="12">
        <v>35</v>
      </c>
    </row>
    <row r="45" spans="1:2">
      <c r="A45" s="8">
        <v>4</v>
      </c>
      <c r="B45" s="150">
        <v>45</v>
      </c>
    </row>
    <row r="46" spans="1:2">
      <c r="A46" s="7">
        <v>5</v>
      </c>
      <c r="B46" s="12">
        <v>55</v>
      </c>
    </row>
    <row r="47" spans="1:2">
      <c r="A47" s="8">
        <v>6</v>
      </c>
      <c r="B47" s="150">
        <v>65</v>
      </c>
    </row>
    <row r="48" spans="1:2">
      <c r="A48" s="7">
        <v>7</v>
      </c>
      <c r="B48" s="12">
        <v>75</v>
      </c>
    </row>
    <row r="49" spans="1:2">
      <c r="A49" s="4">
        <v>8</v>
      </c>
      <c r="B49" s="151">
        <v>85</v>
      </c>
    </row>
    <row r="51" spans="1:2">
      <c r="A51" s="13" t="str">
        <f>INDEX(StringSet,MATCH("Ab Geburtsdatum",StringKeys,0),LanguageIndex)</f>
        <v>Ab Geburtsdatum</v>
      </c>
      <c r="B51" s="6" t="str">
        <f>INDEX(StringSet,MATCH("Altersstufe",StringKeys,0),LanguageIndex)</f>
        <v>Altersstufe</v>
      </c>
    </row>
    <row r="52" spans="1:2">
      <c r="A52" s="9">
        <v>1</v>
      </c>
      <c r="B52" s="14" t="s">
        <v>609</v>
      </c>
    </row>
    <row r="53" spans="1:2">
      <c r="A53" s="10">
        <f>DATE(YEAR(cellEndDate)-65,1,1)</f>
        <v>21186</v>
      </c>
      <c r="B53" s="15" t="s">
        <v>608</v>
      </c>
    </row>
    <row r="54" spans="1:2">
      <c r="A54" s="9">
        <f>DATE(YEAR(cellEndDate)-50,1,1)</f>
        <v>26665</v>
      </c>
      <c r="B54" s="14" t="s">
        <v>607</v>
      </c>
    </row>
    <row r="55" spans="1:2">
      <c r="A55" s="10">
        <f>DATE(YEAR(cellEndDate)-35,1,1)</f>
        <v>32143</v>
      </c>
      <c r="B55" s="15" t="s">
        <v>606</v>
      </c>
    </row>
    <row r="56" spans="1:2">
      <c r="A56" s="9">
        <f>DATE(YEAR(cellEndDate)-17,1,1)</f>
        <v>38718</v>
      </c>
      <c r="B56" s="14" t="s">
        <v>110</v>
      </c>
    </row>
    <row r="57" spans="1:2">
      <c r="A57" s="10">
        <f>DATE(YEAR(cellEndDate)-14,1,1)</f>
        <v>39814</v>
      </c>
      <c r="B57" s="15" t="s">
        <v>109</v>
      </c>
    </row>
    <row r="58" spans="1:2">
      <c r="A58" s="9">
        <f>DATE(YEAR(cellEndDate)-11,1,1)</f>
        <v>40909</v>
      </c>
      <c r="B58" s="14" t="s">
        <v>108</v>
      </c>
    </row>
    <row r="59" spans="1:2">
      <c r="A59" s="23">
        <f>DATE(YEAR(cellEndDate)-8,1,1)</f>
        <v>42005</v>
      </c>
      <c r="B59" s="24" t="s">
        <v>107</v>
      </c>
    </row>
  </sheetData>
  <sheetProtection password="CF1F" sheet="1" objects="1" scenarios="1" insertRows="0" deleteRows="0" autoFilter="0"/>
  <phoneticPr fontId="4" type="noConversion"/>
  <dataValidations count="2">
    <dataValidation type="list" allowBlank="1" showInputMessage="1" showErrorMessage="1" sqref="D1:D3 B1:B2">
      <formula1>"ja,nein"</formula1>
    </dataValidation>
    <dataValidation type="list" showInputMessage="1" showErrorMessage="1" sqref="B3">
      <formula1>Languages</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Team"/>
  <dimension ref="A2:B7"/>
  <sheetViews>
    <sheetView workbookViewId="0">
      <selection activeCell="B2" sqref="B2"/>
    </sheetView>
  </sheetViews>
  <sheetFormatPr baseColWidth="10" defaultRowHeight="12.75"/>
  <cols>
    <col min="1" max="1" width="43.140625" customWidth="1"/>
    <col min="2" max="2" width="26.42578125" style="145" customWidth="1"/>
  </cols>
  <sheetData>
    <row r="2" spans="1:2">
      <c r="A2" s="2" t="str">
        <f>INDEX(StringSet,MATCH("Names des Vereins",StringKeys,0),LanguageIndex)</f>
        <v>Names des Vereins</v>
      </c>
      <c r="B2" s="143"/>
    </row>
    <row r="3" spans="1:2">
      <c r="A3" s="2" t="str">
        <f>INDEX(StringSet,MATCH("Ansprechpartner",StringKeys,0),LanguageIndex)</f>
        <v>Ansprechpartner</v>
      </c>
      <c r="B3" s="143"/>
    </row>
    <row r="4" spans="1:2">
      <c r="A4" t="str">
        <f>INDEX(StringSet,MATCH("Mobiltelefon",StringKeys,0),LanguageIndex)</f>
        <v>Mobiltelefon</v>
      </c>
      <c r="B4" s="143"/>
    </row>
    <row r="5" spans="1:2">
      <c r="A5" t="str">
        <f>INDEX(StringSet,MATCH("Email",StringKeys,0),LanguageIndex)</f>
        <v>Email</v>
      </c>
      <c r="B5" s="144"/>
    </row>
    <row r="6" spans="1:2">
      <c r="A6" t="str">
        <f>INDEX(StringSet,MATCH("Schildträger auf der Meisterschaft",StringKeys,0),LanguageIndex)</f>
        <v>Schildträger auf der Meisterschaft</v>
      </c>
      <c r="B6" s="144"/>
    </row>
    <row r="7" spans="1:2">
      <c r="A7" t="str">
        <f>INDEX(StringSet,MATCH("Betreuer auf der Meisterschaft mit Telefonnummer",StringKeys,0),LanguageIndex)</f>
        <v>Betreuer auf der Meisterschaft mit Telefonnummer</v>
      </c>
      <c r="B7" s="144"/>
    </row>
  </sheetData>
  <sheetProtection algorithmName="SHA-512" hashValue="JXNBXwKRSmOhOmY8ChzeDBvr6rnm/BiytPrJGVHMXi97Qi1rJ72xTJ8x6lRX4sTg/ju2aqxw49qyO0Sg+bMsQQ==" saltValue="yNqekVHwIIdAhM4zN5nz+Q==" spinCount="100000" sheet="1" objects="1" scenarios="1" insertRows="0" deleteRows="0" autoFilter="0"/>
  <pageMargins left="0.7" right="0.7" top="0.78740157499999996" bottom="0.78740157499999996"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sheetPr codeName="shReferees"/>
  <dimension ref="B1:H29"/>
  <sheetViews>
    <sheetView workbookViewId="0">
      <selection activeCell="B5" sqref="B5"/>
    </sheetView>
  </sheetViews>
  <sheetFormatPr baseColWidth="10" defaultRowHeight="12.75"/>
  <cols>
    <col min="2" max="2" width="16.85546875" customWidth="1"/>
    <col min="3" max="3" width="20.42578125" customWidth="1"/>
    <col min="4" max="4" width="8.7109375" customWidth="1"/>
    <col min="5" max="5" width="7.42578125" customWidth="1"/>
    <col min="6" max="6" width="12.140625" customWidth="1"/>
    <col min="7" max="7" width="7.7109375" customWidth="1"/>
    <col min="8" max="8" width="13" customWidth="1"/>
  </cols>
  <sheetData>
    <row r="1" spans="2:8">
      <c r="B1" s="2" t="str">
        <f>INDEX(StringSet,MATCH("Bitte hier die Kampfrichter eingeben …",StringKeys,0),LanguageIndex)</f>
        <v>Bitte hier die Kampfrichter eingeben, die von Ihrem Verein gestellt werden.</v>
      </c>
    </row>
    <row r="2" spans="2:8" ht="13.5" thickBot="1"/>
    <row r="3" spans="2:8">
      <c r="E3" s="200" t="str">
        <f>INDEX(StringSet,MATCH("Hier bitte Kreuze eintragen",StringKeys,0),LanguageIndex)</f>
        <v>Hier bitte Kreuze eintragen</v>
      </c>
      <c r="F3" s="201"/>
      <c r="G3" s="201"/>
      <c r="H3" s="202"/>
    </row>
    <row r="4" spans="2:8">
      <c r="B4" s="16" t="str">
        <f>INDEX(StringSet,MATCH("Nachname",StringKeys,0),LanguageIndex)</f>
        <v>Nachname</v>
      </c>
      <c r="C4" s="17" t="str">
        <f>INDEX(StringSet,MATCH("Vorname",StringKeys,0),LanguageIndex)</f>
        <v>Vorname</v>
      </c>
      <c r="D4" s="139" t="str">
        <f>INDEX(StringSet,MATCH("Lizenz",StringKeys,0),LanguageIndex)</f>
        <v>Lizenz</v>
      </c>
      <c r="E4" s="141" t="str">
        <f>INDEX(StringSet,MATCH("Taolu",StringKeys,0),LanguageIndex)</f>
        <v>Taolu</v>
      </c>
      <c r="F4" s="138" t="str">
        <f>INDEX(StringSet,MATCH("SV",StringKeys,0),LanguageIndex)</f>
        <v>SV</v>
      </c>
      <c r="G4" s="138" t="str">
        <f>INDEX(StringSet,MATCH("Sanda",StringKeys,0),LanguageIndex)</f>
        <v>Sanda</v>
      </c>
      <c r="H4" s="142" t="str">
        <f>INDEX(StringSet,MATCH("LK",StringKeys,0),LanguageIndex)</f>
        <v>LK</v>
      </c>
    </row>
    <row r="5" spans="2:8">
      <c r="B5" s="20"/>
      <c r="C5" s="21"/>
      <c r="D5" s="140"/>
      <c r="E5" s="152"/>
      <c r="F5" s="21"/>
      <c r="G5" s="21"/>
      <c r="H5" s="153"/>
    </row>
    <row r="6" spans="2:8">
      <c r="B6" s="20"/>
      <c r="C6" s="21"/>
      <c r="D6" s="140"/>
      <c r="E6" s="152"/>
      <c r="F6" s="21"/>
      <c r="G6" s="21"/>
      <c r="H6" s="153"/>
    </row>
    <row r="7" spans="2:8">
      <c r="B7" s="20"/>
      <c r="C7" s="21"/>
      <c r="D7" s="140"/>
      <c r="E7" s="152"/>
      <c r="F7" s="21"/>
      <c r="G7" s="21"/>
      <c r="H7" s="153"/>
    </row>
    <row r="8" spans="2:8">
      <c r="B8" s="20"/>
      <c r="C8" s="21"/>
      <c r="D8" s="140"/>
      <c r="E8" s="152"/>
      <c r="F8" s="158"/>
      <c r="G8" s="21"/>
      <c r="H8" s="153"/>
    </row>
    <row r="9" spans="2:8">
      <c r="B9" s="22"/>
      <c r="C9" s="21"/>
      <c r="D9" s="140"/>
      <c r="E9" s="152"/>
      <c r="F9" s="21"/>
      <c r="G9" s="21"/>
      <c r="H9" s="153"/>
    </row>
    <row r="10" spans="2:8">
      <c r="B10" s="20"/>
      <c r="C10" s="21"/>
      <c r="D10" s="140"/>
      <c r="E10" s="152"/>
      <c r="F10" s="21"/>
      <c r="G10" s="21"/>
      <c r="H10" s="153"/>
    </row>
    <row r="11" spans="2:8">
      <c r="B11" s="20"/>
      <c r="C11" s="21"/>
      <c r="D11" s="140"/>
      <c r="E11" s="152"/>
      <c r="F11" s="21"/>
      <c r="G11" s="21"/>
      <c r="H11" s="153"/>
    </row>
    <row r="12" spans="2:8">
      <c r="B12" s="20"/>
      <c r="C12" s="21"/>
      <c r="D12" s="140"/>
      <c r="E12" s="152"/>
      <c r="F12" s="21"/>
      <c r="G12" s="21"/>
      <c r="H12" s="153"/>
    </row>
    <row r="13" spans="2:8">
      <c r="B13" s="20"/>
      <c r="C13" s="21"/>
      <c r="D13" s="140"/>
      <c r="E13" s="152"/>
      <c r="F13" s="21"/>
      <c r="G13" s="21"/>
      <c r="H13" s="153"/>
    </row>
    <row r="14" spans="2:8">
      <c r="B14" s="20"/>
      <c r="C14" s="21"/>
      <c r="D14" s="140"/>
      <c r="E14" s="152"/>
      <c r="F14" s="21"/>
      <c r="G14" s="21"/>
      <c r="H14" s="153"/>
    </row>
    <row r="15" spans="2:8">
      <c r="B15" s="20"/>
      <c r="C15" s="21"/>
      <c r="D15" s="140"/>
      <c r="E15" s="152"/>
      <c r="F15" s="21"/>
      <c r="G15" s="21"/>
      <c r="H15" s="153"/>
    </row>
    <row r="16" spans="2:8">
      <c r="B16" s="20"/>
      <c r="C16" s="21"/>
      <c r="D16" s="140"/>
      <c r="E16" s="152"/>
      <c r="F16" s="21"/>
      <c r="G16" s="21"/>
      <c r="H16" s="153"/>
    </row>
    <row r="17" spans="2:8">
      <c r="B17" s="20"/>
      <c r="C17" s="21"/>
      <c r="D17" s="140"/>
      <c r="E17" s="152"/>
      <c r="F17" s="21"/>
      <c r="G17" s="21"/>
      <c r="H17" s="153"/>
    </row>
    <row r="18" spans="2:8">
      <c r="B18" s="20"/>
      <c r="C18" s="21"/>
      <c r="D18" s="140"/>
      <c r="E18" s="152"/>
      <c r="F18" s="21"/>
      <c r="G18" s="21"/>
      <c r="H18" s="153"/>
    </row>
    <row r="19" spans="2:8">
      <c r="B19" s="20"/>
      <c r="C19" s="21"/>
      <c r="D19" s="140"/>
      <c r="E19" s="152"/>
      <c r="F19" s="21"/>
      <c r="G19" s="21"/>
      <c r="H19" s="153"/>
    </row>
    <row r="20" spans="2:8">
      <c r="B20" s="20"/>
      <c r="C20" s="21"/>
      <c r="D20" s="140"/>
      <c r="E20" s="152"/>
      <c r="F20" s="21"/>
      <c r="G20" s="21"/>
      <c r="H20" s="153"/>
    </row>
    <row r="21" spans="2:8">
      <c r="B21" s="20"/>
      <c r="C21" s="21"/>
      <c r="D21" s="140"/>
      <c r="E21" s="152"/>
      <c r="F21" s="21"/>
      <c r="G21" s="21"/>
      <c r="H21" s="153"/>
    </row>
    <row r="22" spans="2:8">
      <c r="B22" s="20"/>
      <c r="C22" s="21"/>
      <c r="D22" s="140"/>
      <c r="E22" s="152"/>
      <c r="F22" s="21"/>
      <c r="G22" s="21"/>
      <c r="H22" s="153"/>
    </row>
    <row r="23" spans="2:8">
      <c r="B23" s="20"/>
      <c r="C23" s="21"/>
      <c r="D23" s="140"/>
      <c r="E23" s="152"/>
      <c r="F23" s="21"/>
      <c r="G23" s="21"/>
      <c r="H23" s="153"/>
    </row>
    <row r="24" spans="2:8">
      <c r="B24" s="20"/>
      <c r="C24" s="21"/>
      <c r="D24" s="140"/>
      <c r="E24" s="152"/>
      <c r="F24" s="21"/>
      <c r="G24" s="21"/>
      <c r="H24" s="153"/>
    </row>
    <row r="25" spans="2:8">
      <c r="B25" s="20"/>
      <c r="C25" s="21"/>
      <c r="D25" s="140"/>
      <c r="E25" s="152"/>
      <c r="F25" s="21"/>
      <c r="G25" s="21"/>
      <c r="H25" s="153"/>
    </row>
    <row r="26" spans="2:8">
      <c r="B26" s="20"/>
      <c r="C26" s="21"/>
      <c r="D26" s="140"/>
      <c r="E26" s="152"/>
      <c r="F26" s="21"/>
      <c r="G26" s="21"/>
      <c r="H26" s="153"/>
    </row>
    <row r="27" spans="2:8">
      <c r="B27" s="20"/>
      <c r="C27" s="21"/>
      <c r="D27" s="140"/>
      <c r="E27" s="152"/>
      <c r="F27" s="21"/>
      <c r="G27" s="21"/>
      <c r="H27" s="153"/>
    </row>
    <row r="28" spans="2:8">
      <c r="B28" s="20"/>
      <c r="C28" s="21"/>
      <c r="D28" s="140"/>
      <c r="E28" s="152"/>
      <c r="F28" s="21"/>
      <c r="G28" s="21"/>
      <c r="H28" s="153"/>
    </row>
    <row r="29" spans="2:8" ht="13.5" thickBot="1">
      <c r="B29" s="20"/>
      <c r="C29" s="21"/>
      <c r="D29" s="140"/>
      <c r="E29" s="154"/>
      <c r="F29" s="155"/>
      <c r="G29" s="155"/>
      <c r="H29" s="156"/>
    </row>
  </sheetData>
  <sheetProtection algorithmName="SHA-512" hashValue="3/lSqCkpyNjnAz9V05NvmQBcb8FeJyGZyeqv5mUmQ3cio5qxrp7mnp9Hv2iN65/7GNh94/HeSEYjeZAdNSlclA==" saltValue="bZEgU101I2++mq8uzPtl/g==" spinCount="100000" sheet="1" objects="1" scenarios="1" insertRows="0" deleteRows="0" autoFilter="0"/>
  <mergeCells count="1">
    <mergeCell ref="E3:H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Users">
    <pageSetUpPr fitToPage="1"/>
  </sheetPr>
  <dimension ref="A1:ER168"/>
  <sheetViews>
    <sheetView zoomScale="115" zoomScaleNormal="115" workbookViewId="0">
      <pane xSplit="6" ySplit="12" topLeftCell="CO13" activePane="bottomRight" state="frozen"/>
      <selection pane="topRight" activeCell="F1" sqref="F1"/>
      <selection pane="bottomLeft" activeCell="A7" sqref="A7"/>
      <selection pane="bottomRight" activeCell="BT11" sqref="BT11"/>
    </sheetView>
  </sheetViews>
  <sheetFormatPr baseColWidth="10" defaultColWidth="2.7109375" defaultRowHeight="11.25"/>
  <cols>
    <col min="1" max="1" width="2.7109375" style="118" hidden="1" customWidth="1"/>
    <col min="2" max="2" width="13.5703125" style="128" bestFit="1" customWidth="1"/>
    <col min="3" max="3" width="15.85546875" style="129" bestFit="1" customWidth="1"/>
    <col min="4" max="4" width="9.42578125" style="130" customWidth="1"/>
    <col min="5" max="5" width="3" style="131" bestFit="1" customWidth="1"/>
    <col min="6" max="6" width="4.140625" style="97" customWidth="1"/>
    <col min="7" max="7" width="3" style="132" customWidth="1"/>
    <col min="8" max="30" width="3" style="133" customWidth="1"/>
    <col min="31" max="31" width="3" style="134" customWidth="1"/>
    <col min="32" max="46" width="3" style="133" customWidth="1"/>
    <col min="47" max="47" width="3" style="134" customWidth="1"/>
    <col min="48" max="52" width="3" style="133" customWidth="1"/>
    <col min="53" max="53" width="3" style="134" customWidth="1"/>
    <col min="54" max="66" width="3" style="133" customWidth="1"/>
    <col min="67" max="67" width="3" style="132" customWidth="1"/>
    <col min="68" max="72" width="3" style="133" customWidth="1"/>
    <col min="73" max="73" width="3" style="134" customWidth="1"/>
    <col min="74" max="79" width="3" style="133" customWidth="1"/>
    <col min="80" max="80" width="3" style="134" customWidth="1"/>
    <col min="81" max="86" width="3" style="133" customWidth="1"/>
    <col min="87" max="87" width="3" style="134" customWidth="1"/>
    <col min="88" max="93" width="3" style="133" customWidth="1"/>
    <col min="94" max="94" width="3" style="134" customWidth="1"/>
    <col min="95" max="96" width="3" style="133" customWidth="1"/>
    <col min="97" max="97" width="3" style="134" customWidth="1"/>
    <col min="98" max="99" width="3" style="133" customWidth="1"/>
    <col min="100" max="100" width="3" style="132" customWidth="1"/>
    <col min="101" max="103" width="3" style="133" customWidth="1"/>
    <col min="104" max="104" width="3" style="134" customWidth="1"/>
    <col min="105" max="110" width="3" style="133" customWidth="1"/>
    <col min="111" max="111" width="3" style="134" customWidth="1"/>
    <col min="112" max="117" width="3" style="133" customWidth="1"/>
    <col min="118" max="118" width="3" style="134" customWidth="1"/>
    <col min="119" max="124" width="3" style="133" customWidth="1"/>
    <col min="125" max="125" width="3" style="134" customWidth="1"/>
    <col min="126" max="126" width="3" style="132" customWidth="1"/>
    <col min="127" max="128" width="3" style="133" customWidth="1"/>
    <col min="129" max="129" width="3" style="134" customWidth="1"/>
    <col min="130" max="132" width="3" style="132" customWidth="1"/>
    <col min="133" max="134" width="3" style="133" customWidth="1"/>
    <col min="135" max="135" width="3" style="134" customWidth="1"/>
    <col min="136" max="136" width="3" style="133" customWidth="1"/>
    <col min="137" max="137" width="3" style="132" customWidth="1"/>
    <col min="138" max="138" width="3" style="133" customWidth="1"/>
    <col min="139" max="139" width="3" style="134" customWidth="1"/>
    <col min="140" max="140" width="3" style="133" customWidth="1"/>
    <col min="141" max="141" width="3.5703125" style="132" customWidth="1"/>
    <col min="142" max="142" width="8.42578125" style="135" customWidth="1"/>
    <col min="143" max="144" width="8.42578125" style="136" customWidth="1"/>
    <col min="145" max="145" width="3.28515625" style="47" customWidth="1"/>
    <col min="146" max="146" width="7.140625" style="30" customWidth="1"/>
    <col min="147" max="147" width="4.140625" style="168" customWidth="1"/>
    <col min="148" max="148" width="2.7109375" style="170"/>
    <col min="149" max="16384" width="2.7109375" style="118"/>
  </cols>
  <sheetData>
    <row r="1" spans="1:148" s="172" customFormat="1" ht="18.75" customHeight="1" thickBot="1">
      <c r="A1" s="172" t="s">
        <v>153</v>
      </c>
      <c r="B1" s="173"/>
      <c r="C1" s="174"/>
      <c r="D1" s="175"/>
      <c r="E1" s="176"/>
      <c r="F1" s="177"/>
      <c r="G1" s="234" t="str">
        <f>INDEX(StringSet,MATCH("Faustformen",StringKeys,0),LanguageIndex)</f>
        <v>Faustformen</v>
      </c>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6"/>
      <c r="BO1" s="237" t="str">
        <f>INDEX(StringSet,MATCH("Kurzwaffen",StringKeys,0),LanguageIndex)</f>
        <v>Kurzwaffen</v>
      </c>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9"/>
      <c r="CV1" s="207" t="str">
        <f>INDEX(StringSet,MATCH("Langwaffen",StringKeys,0),LanguageIndex)</f>
        <v>Langwaffen</v>
      </c>
      <c r="CW1" s="208"/>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9"/>
      <c r="DV1" s="207" t="str">
        <f>INDEX(StringSet,MATCH("DW/FW",StringKeys,0),LanguageIndex)</f>
        <v>DW/FW</v>
      </c>
      <c r="DW1" s="208"/>
      <c r="DX1" s="208"/>
      <c r="DY1" s="209"/>
      <c r="DZ1" s="199" t="str">
        <f>INDEX(StringSet,MATCH("HP",StringKeys,0),LanguageIndex)</f>
        <v>HP</v>
      </c>
      <c r="EA1" s="199" t="s">
        <v>387</v>
      </c>
      <c r="EB1" s="207" t="str">
        <f>INDEX(StringSet,MATCH("Partner-vorführungen",StringKeys,0),LanguageIndex)</f>
        <v>Partner-vorführungen</v>
      </c>
      <c r="EC1" s="208"/>
      <c r="ED1" s="208"/>
      <c r="EE1" s="208"/>
      <c r="EF1" s="209"/>
      <c r="EG1" s="207" t="str">
        <f>INDEX(StringSet,MATCH("Gruppenvor-
führungen",StringKeys,0),LanguageIndex)</f>
        <v>Gruppenvor-
führungen</v>
      </c>
      <c r="EH1" s="208"/>
      <c r="EI1" s="208"/>
      <c r="EJ1" s="209"/>
      <c r="EK1" s="199" t="str">
        <f>INDEX(StringSet,MATCH("SV",StringKeys,0),LanguageIndex)</f>
        <v>SV</v>
      </c>
      <c r="EL1" s="216" t="str">
        <f>INDEX(StringSet,MATCH("Sparring",StringKeys,0),LanguageIndex)</f>
        <v>Sparring</v>
      </c>
      <c r="EM1" s="217"/>
      <c r="EN1" s="218"/>
      <c r="EO1" s="213" t="str">
        <f>INDEX(StringSet,MATCH("Übersicht",StringKeys,0),LanguageIndex)</f>
        <v>Übersicht</v>
      </c>
      <c r="EP1" s="214"/>
      <c r="EQ1" s="215"/>
      <c r="ER1" s="178"/>
    </row>
    <row r="2" spans="1:148" s="52" customFormat="1" hidden="1">
      <c r="A2" s="52" t="s">
        <v>189</v>
      </c>
      <c r="B2" s="53"/>
      <c r="C2" s="54"/>
      <c r="D2" s="55"/>
      <c r="E2" s="56"/>
      <c r="F2" s="57"/>
      <c r="G2" s="147"/>
      <c r="H2" s="146"/>
      <c r="I2" s="146"/>
      <c r="J2" s="146"/>
      <c r="K2" s="146"/>
      <c r="L2" s="146"/>
      <c r="M2" s="146"/>
      <c r="N2" s="146"/>
      <c r="O2" s="146"/>
      <c r="P2" s="146"/>
      <c r="Q2" s="146"/>
      <c r="R2" s="146"/>
      <c r="S2" s="146"/>
      <c r="T2" s="146"/>
      <c r="U2" s="146"/>
      <c r="V2" s="146"/>
      <c r="W2" s="146"/>
      <c r="X2" s="146"/>
      <c r="Y2" s="146"/>
      <c r="Z2" s="146"/>
      <c r="AA2" s="146"/>
      <c r="AB2" s="146"/>
      <c r="AC2" s="146"/>
      <c r="AD2" s="146"/>
      <c r="AE2" s="148"/>
      <c r="AF2" s="146"/>
      <c r="AG2" s="146"/>
      <c r="AH2" s="146"/>
      <c r="AI2" s="146"/>
      <c r="AJ2" s="146"/>
      <c r="AK2" s="146"/>
      <c r="AL2" s="146"/>
      <c r="AM2" s="146"/>
      <c r="AN2" s="146"/>
      <c r="AO2" s="146"/>
      <c r="AP2" s="146"/>
      <c r="AQ2" s="146"/>
      <c r="AR2" s="146"/>
      <c r="AS2" s="146"/>
      <c r="AT2" s="146"/>
      <c r="AU2" s="148"/>
      <c r="AV2" s="146"/>
      <c r="AW2" s="146"/>
      <c r="AX2" s="146"/>
      <c r="AY2" s="146"/>
      <c r="AZ2" s="146"/>
      <c r="BA2" s="148"/>
      <c r="BB2" s="146"/>
      <c r="BC2" s="146"/>
      <c r="BD2" s="146"/>
      <c r="BE2" s="146"/>
      <c r="BF2" s="146"/>
      <c r="BG2" s="146"/>
      <c r="BH2" s="146"/>
      <c r="BI2" s="146"/>
      <c r="BJ2" s="146"/>
      <c r="BK2" s="146"/>
      <c r="BL2" s="146"/>
      <c r="BM2" s="146"/>
      <c r="BN2" s="146"/>
      <c r="BO2" s="61"/>
      <c r="BP2" s="63"/>
      <c r="BQ2" s="63"/>
      <c r="BR2" s="63"/>
      <c r="BS2" s="63"/>
      <c r="BT2" s="63"/>
      <c r="BU2" s="62" t="s">
        <v>196</v>
      </c>
      <c r="BV2" s="63"/>
      <c r="BW2" s="63"/>
      <c r="BX2" s="63"/>
      <c r="BY2" s="63"/>
      <c r="BZ2" s="63"/>
      <c r="CA2" s="63"/>
      <c r="CB2" s="62" t="s">
        <v>196</v>
      </c>
      <c r="CC2" s="63"/>
      <c r="CD2" s="63"/>
      <c r="CE2" s="63"/>
      <c r="CF2" s="63"/>
      <c r="CG2" s="63"/>
      <c r="CH2" s="63"/>
      <c r="CI2" s="62" t="s">
        <v>196</v>
      </c>
      <c r="CJ2" s="63"/>
      <c r="CK2" s="63"/>
      <c r="CL2" s="63"/>
      <c r="CM2" s="63"/>
      <c r="CN2" s="63"/>
      <c r="CO2" s="63"/>
      <c r="CP2" s="62"/>
      <c r="CQ2" s="63"/>
      <c r="CR2" s="63"/>
      <c r="CS2" s="62"/>
      <c r="CT2" s="63"/>
      <c r="CU2" s="63"/>
      <c r="CV2" s="61"/>
      <c r="CW2" s="63"/>
      <c r="CX2" s="63"/>
      <c r="CY2" s="63"/>
      <c r="CZ2" s="62" t="s">
        <v>196</v>
      </c>
      <c r="DA2" s="63"/>
      <c r="DB2" s="63"/>
      <c r="DC2" s="63"/>
      <c r="DD2" s="63"/>
      <c r="DE2" s="63"/>
      <c r="DF2" s="63"/>
      <c r="DG2" s="62" t="s">
        <v>196</v>
      </c>
      <c r="DH2" s="63"/>
      <c r="DI2" s="63"/>
      <c r="DJ2" s="63"/>
      <c r="DK2" s="63"/>
      <c r="DL2" s="63"/>
      <c r="DM2" s="63"/>
      <c r="DN2" s="62" t="s">
        <v>196</v>
      </c>
      <c r="DO2" s="63"/>
      <c r="DP2" s="63"/>
      <c r="DQ2" s="63"/>
      <c r="DR2" s="63"/>
      <c r="DS2" s="63"/>
      <c r="DT2" s="63"/>
      <c r="DU2" s="62"/>
      <c r="DV2" s="61"/>
      <c r="DW2" s="63"/>
      <c r="DX2" s="63"/>
      <c r="DY2" s="62"/>
      <c r="DZ2" s="61"/>
      <c r="EA2" s="61"/>
      <c r="EB2" s="61"/>
      <c r="EC2" s="63"/>
      <c r="ED2" s="63"/>
      <c r="EE2" s="62"/>
      <c r="EF2" s="63"/>
      <c r="EG2" s="61"/>
      <c r="EH2" s="63"/>
      <c r="EI2" s="62"/>
      <c r="EJ2" s="63"/>
      <c r="EK2" s="58"/>
      <c r="EL2" s="64"/>
      <c r="EM2" s="65"/>
      <c r="EN2" s="65"/>
      <c r="EO2" s="66"/>
      <c r="EP2" s="67"/>
      <c r="EQ2" s="162"/>
      <c r="ER2" s="169"/>
    </row>
    <row r="3" spans="1:148" s="52" customFormat="1" ht="25.5" hidden="1" customHeight="1">
      <c r="A3" s="52" t="s">
        <v>174</v>
      </c>
      <c r="B3" s="53"/>
      <c r="C3" s="54"/>
      <c r="D3" s="55"/>
      <c r="E3" s="56"/>
      <c r="F3" s="57"/>
      <c r="G3" s="58" t="s">
        <v>60</v>
      </c>
      <c r="H3" s="59" t="s">
        <v>60</v>
      </c>
      <c r="I3" s="59" t="s">
        <v>60</v>
      </c>
      <c r="J3" s="59" t="s">
        <v>60</v>
      </c>
      <c r="K3" s="59" t="s">
        <v>60</v>
      </c>
      <c r="L3" s="59" t="s">
        <v>60</v>
      </c>
      <c r="M3" s="59" t="s">
        <v>60</v>
      </c>
      <c r="N3" s="59" t="s">
        <v>60</v>
      </c>
      <c r="O3" s="59" t="s">
        <v>60</v>
      </c>
      <c r="P3" s="59" t="s">
        <v>60</v>
      </c>
      <c r="Q3" s="59" t="s">
        <v>60</v>
      </c>
      <c r="R3" s="59" t="s">
        <v>60</v>
      </c>
      <c r="S3" s="59" t="s">
        <v>60</v>
      </c>
      <c r="T3" s="59" t="s">
        <v>60</v>
      </c>
      <c r="U3" s="59" t="s">
        <v>60</v>
      </c>
      <c r="V3" s="59" t="s">
        <v>60</v>
      </c>
      <c r="W3" s="59" t="s">
        <v>60</v>
      </c>
      <c r="X3" s="59" t="s">
        <v>60</v>
      </c>
      <c r="Y3" s="59" t="s">
        <v>60</v>
      </c>
      <c r="Z3" s="59" t="s">
        <v>60</v>
      </c>
      <c r="AA3" s="59" t="s">
        <v>60</v>
      </c>
      <c r="AB3" s="59" t="s">
        <v>60</v>
      </c>
      <c r="AC3" s="59" t="s">
        <v>60</v>
      </c>
      <c r="AD3" s="59" t="s">
        <v>60</v>
      </c>
      <c r="AE3" s="60" t="s">
        <v>60</v>
      </c>
      <c r="AF3" s="59" t="s">
        <v>60</v>
      </c>
      <c r="AG3" s="59" t="s">
        <v>60</v>
      </c>
      <c r="AH3" s="59" t="s">
        <v>60</v>
      </c>
      <c r="AI3" s="59" t="s">
        <v>60</v>
      </c>
      <c r="AJ3" s="59" t="s">
        <v>60</v>
      </c>
      <c r="AK3" s="59" t="s">
        <v>60</v>
      </c>
      <c r="AL3" s="59" t="s">
        <v>60</v>
      </c>
      <c r="AM3" s="59" t="s">
        <v>60</v>
      </c>
      <c r="AN3" s="59" t="s">
        <v>60</v>
      </c>
      <c r="AO3" s="59" t="s">
        <v>60</v>
      </c>
      <c r="AP3" s="59" t="s">
        <v>60</v>
      </c>
      <c r="AQ3" s="59" t="s">
        <v>60</v>
      </c>
      <c r="AR3" s="59" t="s">
        <v>60</v>
      </c>
      <c r="AS3" s="59" t="s">
        <v>60</v>
      </c>
      <c r="AT3" s="59" t="s">
        <v>60</v>
      </c>
      <c r="AU3" s="60" t="s">
        <v>60</v>
      </c>
      <c r="AV3" s="59" t="s">
        <v>60</v>
      </c>
      <c r="AW3" s="59" t="s">
        <v>60</v>
      </c>
      <c r="AX3" s="59" t="s">
        <v>60</v>
      </c>
      <c r="AY3" s="59" t="s">
        <v>60</v>
      </c>
      <c r="AZ3" s="59" t="s">
        <v>60</v>
      </c>
      <c r="BA3" s="60" t="s">
        <v>60</v>
      </c>
      <c r="BB3" s="59" t="s">
        <v>60</v>
      </c>
      <c r="BC3" s="59" t="s">
        <v>60</v>
      </c>
      <c r="BD3" s="59" t="s">
        <v>60</v>
      </c>
      <c r="BE3" s="59" t="s">
        <v>60</v>
      </c>
      <c r="BF3" s="59" t="s">
        <v>60</v>
      </c>
      <c r="BG3" s="59" t="s">
        <v>60</v>
      </c>
      <c r="BH3" s="59" t="s">
        <v>60</v>
      </c>
      <c r="BI3" s="59" t="s">
        <v>60</v>
      </c>
      <c r="BJ3" s="59" t="s">
        <v>60</v>
      </c>
      <c r="BK3" s="59" t="s">
        <v>60</v>
      </c>
      <c r="BL3" s="59" t="s">
        <v>60</v>
      </c>
      <c r="BM3" s="59" t="s">
        <v>60</v>
      </c>
      <c r="BN3" s="59" t="s">
        <v>60</v>
      </c>
      <c r="BO3" s="58" t="s">
        <v>60</v>
      </c>
      <c r="BP3" s="59" t="s">
        <v>60</v>
      </c>
      <c r="BQ3" s="59" t="s">
        <v>60</v>
      </c>
      <c r="BR3" s="59" t="s">
        <v>60</v>
      </c>
      <c r="BS3" s="59" t="s">
        <v>60</v>
      </c>
      <c r="BT3" s="59" t="s">
        <v>60</v>
      </c>
      <c r="BU3" s="60" t="s">
        <v>60</v>
      </c>
      <c r="BV3" s="59" t="s">
        <v>60</v>
      </c>
      <c r="BW3" s="59" t="s">
        <v>60</v>
      </c>
      <c r="BX3" s="59" t="s">
        <v>60</v>
      </c>
      <c r="BY3" s="59" t="s">
        <v>60</v>
      </c>
      <c r="BZ3" s="59" t="s">
        <v>60</v>
      </c>
      <c r="CA3" s="59" t="s">
        <v>60</v>
      </c>
      <c r="CB3" s="60" t="s">
        <v>60</v>
      </c>
      <c r="CC3" s="59" t="s">
        <v>60</v>
      </c>
      <c r="CD3" s="59" t="s">
        <v>60</v>
      </c>
      <c r="CE3" s="59" t="s">
        <v>60</v>
      </c>
      <c r="CF3" s="59" t="s">
        <v>60</v>
      </c>
      <c r="CG3" s="59" t="s">
        <v>60</v>
      </c>
      <c r="CH3" s="59" t="s">
        <v>60</v>
      </c>
      <c r="CI3" s="60" t="s">
        <v>60</v>
      </c>
      <c r="CJ3" s="59" t="s">
        <v>60</v>
      </c>
      <c r="CK3" s="59" t="s">
        <v>60</v>
      </c>
      <c r="CL3" s="59" t="s">
        <v>60</v>
      </c>
      <c r="CM3" s="59" t="s">
        <v>60</v>
      </c>
      <c r="CN3" s="59" t="s">
        <v>60</v>
      </c>
      <c r="CO3" s="59" t="s">
        <v>60</v>
      </c>
      <c r="CP3" s="60" t="s">
        <v>60</v>
      </c>
      <c r="CQ3" s="59" t="s">
        <v>60</v>
      </c>
      <c r="CR3" s="59" t="s">
        <v>60</v>
      </c>
      <c r="CS3" s="60" t="s">
        <v>60</v>
      </c>
      <c r="CT3" s="59" t="s">
        <v>60</v>
      </c>
      <c r="CU3" s="59" t="s">
        <v>60</v>
      </c>
      <c r="CV3" s="58" t="s">
        <v>60</v>
      </c>
      <c r="CW3" s="59" t="s">
        <v>60</v>
      </c>
      <c r="CX3" s="59" t="s">
        <v>60</v>
      </c>
      <c r="CY3" s="59" t="s">
        <v>60</v>
      </c>
      <c r="CZ3" s="60" t="s">
        <v>60</v>
      </c>
      <c r="DA3" s="59" t="s">
        <v>60</v>
      </c>
      <c r="DB3" s="59" t="s">
        <v>60</v>
      </c>
      <c r="DC3" s="59" t="s">
        <v>60</v>
      </c>
      <c r="DD3" s="59" t="s">
        <v>60</v>
      </c>
      <c r="DE3" s="59" t="s">
        <v>60</v>
      </c>
      <c r="DF3" s="59" t="s">
        <v>60</v>
      </c>
      <c r="DG3" s="60" t="s">
        <v>60</v>
      </c>
      <c r="DH3" s="59" t="s">
        <v>60</v>
      </c>
      <c r="DI3" s="59" t="s">
        <v>60</v>
      </c>
      <c r="DJ3" s="59" t="s">
        <v>60</v>
      </c>
      <c r="DK3" s="59" t="s">
        <v>60</v>
      </c>
      <c r="DL3" s="59" t="s">
        <v>60</v>
      </c>
      <c r="DM3" s="59" t="s">
        <v>60</v>
      </c>
      <c r="DN3" s="60" t="s">
        <v>60</v>
      </c>
      <c r="DO3" s="59" t="s">
        <v>60</v>
      </c>
      <c r="DP3" s="59" t="s">
        <v>60</v>
      </c>
      <c r="DQ3" s="59" t="s">
        <v>60</v>
      </c>
      <c r="DR3" s="59" t="s">
        <v>60</v>
      </c>
      <c r="DS3" s="59" t="s">
        <v>60</v>
      </c>
      <c r="DT3" s="59" t="s">
        <v>60</v>
      </c>
      <c r="DU3" s="60" t="s">
        <v>60</v>
      </c>
      <c r="DV3" s="61" t="s">
        <v>60</v>
      </c>
      <c r="DW3" s="63" t="s">
        <v>60</v>
      </c>
      <c r="DX3" s="63" t="s">
        <v>60</v>
      </c>
      <c r="DY3" s="62" t="s">
        <v>60</v>
      </c>
      <c r="DZ3" s="61" t="s">
        <v>60</v>
      </c>
      <c r="EA3" s="61" t="s">
        <v>60</v>
      </c>
      <c r="EB3" s="61" t="s">
        <v>29</v>
      </c>
      <c r="EC3" s="63" t="s">
        <v>29</v>
      </c>
      <c r="ED3" s="63" t="s">
        <v>29</v>
      </c>
      <c r="EE3" s="62" t="s">
        <v>29</v>
      </c>
      <c r="EF3" s="63" t="s">
        <v>29</v>
      </c>
      <c r="EG3" s="61" t="s">
        <v>29</v>
      </c>
      <c r="EH3" s="63" t="s">
        <v>29</v>
      </c>
      <c r="EI3" s="62" t="s">
        <v>29</v>
      </c>
      <c r="EJ3" s="63" t="s">
        <v>29</v>
      </c>
      <c r="EK3" s="58" t="s">
        <v>60</v>
      </c>
      <c r="EL3" s="64"/>
      <c r="EM3" s="65"/>
      <c r="EN3" s="65"/>
      <c r="EO3" s="66"/>
      <c r="EP3" s="67"/>
      <c r="EQ3" s="162"/>
      <c r="ER3" s="169"/>
    </row>
    <row r="4" spans="1:148" s="68" customFormat="1" ht="25.5" hidden="1" customHeight="1">
      <c r="B4" s="69" t="s">
        <v>58</v>
      </c>
      <c r="C4" s="70"/>
      <c r="D4" s="71"/>
      <c r="E4" s="72"/>
      <c r="F4" s="73"/>
      <c r="G4" s="74" t="s">
        <v>63</v>
      </c>
      <c r="H4" s="75" t="s">
        <v>63</v>
      </c>
      <c r="I4" s="75" t="s">
        <v>63</v>
      </c>
      <c r="J4" s="75" t="s">
        <v>63</v>
      </c>
      <c r="K4" s="75" t="s">
        <v>63</v>
      </c>
      <c r="L4" s="75" t="s">
        <v>63</v>
      </c>
      <c r="M4" s="75" t="s">
        <v>63</v>
      </c>
      <c r="N4" s="75" t="s">
        <v>63</v>
      </c>
      <c r="O4" s="75" t="s">
        <v>63</v>
      </c>
      <c r="P4" s="75" t="s">
        <v>63</v>
      </c>
      <c r="Q4" s="75" t="s">
        <v>63</v>
      </c>
      <c r="R4" s="75" t="s">
        <v>63</v>
      </c>
      <c r="S4" s="75" t="s">
        <v>63</v>
      </c>
      <c r="T4" s="75" t="s">
        <v>63</v>
      </c>
      <c r="U4" s="75" t="s">
        <v>63</v>
      </c>
      <c r="V4" s="75" t="s">
        <v>63</v>
      </c>
      <c r="W4" s="75" t="s">
        <v>63</v>
      </c>
      <c r="X4" s="75" t="s">
        <v>63</v>
      </c>
      <c r="Y4" s="75" t="s">
        <v>63</v>
      </c>
      <c r="Z4" s="75" t="s">
        <v>63</v>
      </c>
      <c r="AA4" s="75" t="s">
        <v>63</v>
      </c>
      <c r="AB4" s="75" t="s">
        <v>63</v>
      </c>
      <c r="AC4" s="75" t="s">
        <v>63</v>
      </c>
      <c r="AD4" s="75" t="s">
        <v>63</v>
      </c>
      <c r="AE4" s="76" t="s">
        <v>63</v>
      </c>
      <c r="AF4" s="75" t="s">
        <v>63</v>
      </c>
      <c r="AG4" s="75" t="s">
        <v>63</v>
      </c>
      <c r="AH4" s="75" t="s">
        <v>63</v>
      </c>
      <c r="AI4" s="75" t="s">
        <v>63</v>
      </c>
      <c r="AJ4" s="75" t="s">
        <v>63</v>
      </c>
      <c r="AK4" s="75" t="s">
        <v>63</v>
      </c>
      <c r="AL4" s="75" t="s">
        <v>63</v>
      </c>
      <c r="AM4" s="75" t="s">
        <v>63</v>
      </c>
      <c r="AN4" s="75" t="s">
        <v>63</v>
      </c>
      <c r="AO4" s="75" t="s">
        <v>63</v>
      </c>
      <c r="AP4" s="75" t="s">
        <v>63</v>
      </c>
      <c r="AQ4" s="75" t="s">
        <v>63</v>
      </c>
      <c r="AR4" s="75" t="s">
        <v>63</v>
      </c>
      <c r="AS4" s="75" t="s">
        <v>63</v>
      </c>
      <c r="AT4" s="75" t="s">
        <v>63</v>
      </c>
      <c r="AU4" s="76" t="s">
        <v>63</v>
      </c>
      <c r="AV4" s="75" t="s">
        <v>63</v>
      </c>
      <c r="AW4" s="75" t="s">
        <v>63</v>
      </c>
      <c r="AX4" s="75" t="s">
        <v>63</v>
      </c>
      <c r="AY4" s="75" t="s">
        <v>63</v>
      </c>
      <c r="AZ4" s="75" t="s">
        <v>63</v>
      </c>
      <c r="BA4" s="76" t="s">
        <v>63</v>
      </c>
      <c r="BB4" s="75" t="s">
        <v>63</v>
      </c>
      <c r="BC4" s="75" t="s">
        <v>63</v>
      </c>
      <c r="BD4" s="75" t="s">
        <v>63</v>
      </c>
      <c r="BE4" s="75" t="s">
        <v>63</v>
      </c>
      <c r="BF4" s="75" t="s">
        <v>63</v>
      </c>
      <c r="BG4" s="75" t="s">
        <v>63</v>
      </c>
      <c r="BH4" s="75" t="s">
        <v>63</v>
      </c>
      <c r="BI4" s="75" t="s">
        <v>63</v>
      </c>
      <c r="BJ4" s="75" t="s">
        <v>63</v>
      </c>
      <c r="BK4" s="75" t="s">
        <v>63</v>
      </c>
      <c r="BL4" s="75" t="s">
        <v>63</v>
      </c>
      <c r="BM4" s="75" t="s">
        <v>63</v>
      </c>
      <c r="BN4" s="75" t="s">
        <v>63</v>
      </c>
      <c r="BO4" s="77" t="s">
        <v>60</v>
      </c>
      <c r="BP4" s="79" t="s">
        <v>60</v>
      </c>
      <c r="BQ4" s="79" t="s">
        <v>60</v>
      </c>
      <c r="BR4" s="79" t="s">
        <v>60</v>
      </c>
      <c r="BS4" s="79" t="s">
        <v>60</v>
      </c>
      <c r="BT4" s="79" t="s">
        <v>60</v>
      </c>
      <c r="BU4" s="78" t="s">
        <v>60</v>
      </c>
      <c r="BV4" s="79" t="s">
        <v>60</v>
      </c>
      <c r="BW4" s="79" t="s">
        <v>60</v>
      </c>
      <c r="BX4" s="79" t="s">
        <v>60</v>
      </c>
      <c r="BY4" s="79" t="s">
        <v>60</v>
      </c>
      <c r="BZ4" s="79" t="s">
        <v>60</v>
      </c>
      <c r="CA4" s="79" t="s">
        <v>60</v>
      </c>
      <c r="CB4" s="78" t="s">
        <v>60</v>
      </c>
      <c r="CC4" s="79" t="s">
        <v>60</v>
      </c>
      <c r="CD4" s="79" t="s">
        <v>60</v>
      </c>
      <c r="CE4" s="79" t="s">
        <v>60</v>
      </c>
      <c r="CF4" s="79" t="s">
        <v>60</v>
      </c>
      <c r="CG4" s="79" t="s">
        <v>60</v>
      </c>
      <c r="CH4" s="79" t="s">
        <v>60</v>
      </c>
      <c r="CI4" s="78" t="s">
        <v>60</v>
      </c>
      <c r="CJ4" s="79" t="s">
        <v>60</v>
      </c>
      <c r="CK4" s="79" t="s">
        <v>60</v>
      </c>
      <c r="CL4" s="79" t="s">
        <v>60</v>
      </c>
      <c r="CM4" s="79" t="s">
        <v>60</v>
      </c>
      <c r="CN4" s="79" t="s">
        <v>60</v>
      </c>
      <c r="CO4" s="79" t="s">
        <v>60</v>
      </c>
      <c r="CP4" s="78" t="s">
        <v>60</v>
      </c>
      <c r="CQ4" s="79" t="s">
        <v>60</v>
      </c>
      <c r="CR4" s="79" t="s">
        <v>60</v>
      </c>
      <c r="CS4" s="78" t="s">
        <v>60</v>
      </c>
      <c r="CT4" s="79" t="s">
        <v>60</v>
      </c>
      <c r="CU4" s="79" t="s">
        <v>60</v>
      </c>
      <c r="CV4" s="77" t="s">
        <v>70</v>
      </c>
      <c r="CW4" s="79" t="s">
        <v>70</v>
      </c>
      <c r="CX4" s="79" t="s">
        <v>70</v>
      </c>
      <c r="CY4" s="79" t="s">
        <v>70</v>
      </c>
      <c r="CZ4" s="78" t="s">
        <v>70</v>
      </c>
      <c r="DA4" s="79" t="s">
        <v>70</v>
      </c>
      <c r="DB4" s="79" t="s">
        <v>70</v>
      </c>
      <c r="DC4" s="79" t="s">
        <v>70</v>
      </c>
      <c r="DD4" s="79" t="s">
        <v>70</v>
      </c>
      <c r="DE4" s="79" t="s">
        <v>70</v>
      </c>
      <c r="DF4" s="79" t="s">
        <v>70</v>
      </c>
      <c r="DG4" s="78" t="s">
        <v>70</v>
      </c>
      <c r="DH4" s="79" t="s">
        <v>70</v>
      </c>
      <c r="DI4" s="79" t="s">
        <v>70</v>
      </c>
      <c r="DJ4" s="79" t="s">
        <v>70</v>
      </c>
      <c r="DK4" s="79" t="s">
        <v>70</v>
      </c>
      <c r="DL4" s="79" t="s">
        <v>70</v>
      </c>
      <c r="DM4" s="79" t="s">
        <v>70</v>
      </c>
      <c r="DN4" s="78" t="s">
        <v>70</v>
      </c>
      <c r="DO4" s="79" t="s">
        <v>70</v>
      </c>
      <c r="DP4" s="79" t="s">
        <v>70</v>
      </c>
      <c r="DQ4" s="79" t="s">
        <v>70</v>
      </c>
      <c r="DR4" s="79" t="s">
        <v>70</v>
      </c>
      <c r="DS4" s="79" t="s">
        <v>70</v>
      </c>
      <c r="DT4" s="79" t="s">
        <v>70</v>
      </c>
      <c r="DU4" s="78" t="s">
        <v>70</v>
      </c>
      <c r="DV4" s="77" t="s">
        <v>65</v>
      </c>
      <c r="DW4" s="79" t="s">
        <v>65</v>
      </c>
      <c r="DX4" s="79" t="s">
        <v>65</v>
      </c>
      <c r="DY4" s="78" t="s">
        <v>65</v>
      </c>
      <c r="DZ4" s="77" t="s">
        <v>233</v>
      </c>
      <c r="EA4" s="77" t="s">
        <v>29</v>
      </c>
      <c r="EB4" s="77" t="s">
        <v>71</v>
      </c>
      <c r="EC4" s="79" t="s">
        <v>71</v>
      </c>
      <c r="ED4" s="79" t="s">
        <v>71</v>
      </c>
      <c r="EE4" s="78" t="s">
        <v>71</v>
      </c>
      <c r="EF4" s="79" t="s">
        <v>71</v>
      </c>
      <c r="EG4" s="77" t="s">
        <v>64</v>
      </c>
      <c r="EH4" s="79" t="s">
        <v>64</v>
      </c>
      <c r="EI4" s="78" t="s">
        <v>64</v>
      </c>
      <c r="EJ4" s="79" t="s">
        <v>64</v>
      </c>
      <c r="EK4" s="77" t="s">
        <v>139</v>
      </c>
      <c r="EL4" s="80" t="s">
        <v>72</v>
      </c>
      <c r="EM4" s="81" t="s">
        <v>72</v>
      </c>
      <c r="EN4" s="81" t="s">
        <v>72</v>
      </c>
      <c r="EO4" s="82" t="s">
        <v>152</v>
      </c>
      <c r="EP4" s="83" t="s">
        <v>152</v>
      </c>
      <c r="EQ4" s="163" t="s">
        <v>152</v>
      </c>
      <c r="ER4" s="104"/>
    </row>
    <row r="5" spans="1:148" s="186" customFormat="1" ht="71.25" customHeight="1" thickBot="1">
      <c r="A5" s="179" t="s">
        <v>154</v>
      </c>
      <c r="B5" s="180"/>
      <c r="C5" s="181"/>
      <c r="D5" s="182"/>
      <c r="E5" s="183"/>
      <c r="F5" s="184"/>
      <c r="G5" s="240" t="str">
        <f>INDEX(StringSet,MATCH("Nordstile",StringKeys,0),LanguageIndex)</f>
        <v>Nordstile</v>
      </c>
      <c r="H5" s="221"/>
      <c r="I5" s="221"/>
      <c r="J5" s="221"/>
      <c r="K5" s="221"/>
      <c r="L5" s="221"/>
      <c r="M5" s="221"/>
      <c r="N5" s="221"/>
      <c r="O5" s="221"/>
      <c r="P5" s="221"/>
      <c r="Q5" s="221"/>
      <c r="R5" s="221"/>
      <c r="S5" s="221"/>
      <c r="T5" s="221"/>
      <c r="U5" s="221"/>
      <c r="V5" s="221"/>
      <c r="W5" s="221"/>
      <c r="X5" s="221"/>
      <c r="Y5" s="221"/>
      <c r="Z5" s="221"/>
      <c r="AA5" s="221"/>
      <c r="AB5" s="221"/>
      <c r="AC5" s="221"/>
      <c r="AD5" s="222"/>
      <c r="AE5" s="220" t="str">
        <f>INDEX(StringSet,MATCH("Südstile",StringKeys,0),LanguageIndex)</f>
        <v>Südstile</v>
      </c>
      <c r="AF5" s="221"/>
      <c r="AG5" s="221"/>
      <c r="AH5" s="221"/>
      <c r="AI5" s="221"/>
      <c r="AJ5" s="221"/>
      <c r="AK5" s="221"/>
      <c r="AL5" s="221"/>
      <c r="AM5" s="221"/>
      <c r="AN5" s="221"/>
      <c r="AO5" s="221"/>
      <c r="AP5" s="221"/>
      <c r="AQ5" s="221"/>
      <c r="AR5" s="221"/>
      <c r="AS5" s="221"/>
      <c r="AT5" s="222"/>
      <c r="AU5" s="220" t="str">
        <f>INDEX(StringSet,MATCH("Weitere Kung Fu Stile",StringKeys,0),LanguageIndex)</f>
        <v>Weitere Kung Fu Stile</v>
      </c>
      <c r="AV5" s="221"/>
      <c r="AW5" s="221"/>
      <c r="AX5" s="221"/>
      <c r="AY5" s="221"/>
      <c r="AZ5" s="222"/>
      <c r="BA5" s="226" t="str">
        <f>INDEX(StringSet,MATCH("Taijiquan",StringKeys,0),LanguageIndex)</f>
        <v>Taijiquan</v>
      </c>
      <c r="BB5" s="227"/>
      <c r="BC5" s="227"/>
      <c r="BD5" s="227"/>
      <c r="BE5" s="227"/>
      <c r="BF5" s="227"/>
      <c r="BG5" s="227"/>
      <c r="BH5" s="227"/>
      <c r="BI5" s="227"/>
      <c r="BJ5" s="227"/>
      <c r="BK5" s="227"/>
      <c r="BL5" s="227"/>
      <c r="BM5" s="227"/>
      <c r="BN5" s="229"/>
      <c r="BO5" s="203" t="str">
        <f>INDEX(StringSet,MATCH("Trad. Kurzwaffen",StringKeys,0),LanguageIndex)</f>
        <v>Trad. Kurzwaffen</v>
      </c>
      <c r="BP5" s="219"/>
      <c r="BQ5" s="219"/>
      <c r="BR5" s="219"/>
      <c r="BS5" s="219"/>
      <c r="BT5" s="204"/>
      <c r="BU5" s="223" t="str">
        <f>INDEX(StringSet,MATCH("Jianshu",StringKeys,0),LanguageIndex)</f>
        <v>Jianshu</v>
      </c>
      <c r="BV5" s="224"/>
      <c r="BW5" s="224"/>
      <c r="BX5" s="224"/>
      <c r="BY5" s="224"/>
      <c r="BZ5" s="224"/>
      <c r="CA5" s="225"/>
      <c r="CB5" s="223" t="str">
        <f>INDEX(StringSet,MATCH("Daoshu",StringKeys,0),LanguageIndex)</f>
        <v>Daoshu</v>
      </c>
      <c r="CC5" s="224"/>
      <c r="CD5" s="224"/>
      <c r="CE5" s="224"/>
      <c r="CF5" s="224"/>
      <c r="CG5" s="224"/>
      <c r="CH5" s="225"/>
      <c r="CI5" s="223" t="str">
        <f>INDEX(StringSet,MATCH("Nandao",StringKeys,0),LanguageIndex)</f>
        <v>Nandao</v>
      </c>
      <c r="CJ5" s="224"/>
      <c r="CK5" s="224"/>
      <c r="CL5" s="224"/>
      <c r="CM5" s="224"/>
      <c r="CN5" s="224"/>
      <c r="CO5" s="225"/>
      <c r="CP5" s="226" t="str">
        <f>INDEX(StringSet,MATCH("Taijijian",StringKeys,0),LanguageIndex)</f>
        <v>Taijijian</v>
      </c>
      <c r="CQ5" s="227"/>
      <c r="CR5" s="228"/>
      <c r="CS5" s="226" t="str">
        <f>INDEX(StringSet,MATCH("Taiji-Kurzwaffen",StringKeys,0),LanguageIndex)</f>
        <v>Taiji-Kurzwaffen</v>
      </c>
      <c r="CT5" s="227"/>
      <c r="CU5" s="229"/>
      <c r="CV5" s="203" t="str">
        <f>INDEX(StringSet,MATCH("Trad. Langwaffen",StringKeys,0),LanguageIndex)</f>
        <v>Trad. Langwaffen</v>
      </c>
      <c r="CW5" s="219"/>
      <c r="CX5" s="219"/>
      <c r="CY5" s="204"/>
      <c r="CZ5" s="230" t="str">
        <f>INDEX(StringSet,MATCH("Gunshu",StringKeys,0),LanguageIndex)</f>
        <v>Gunshu</v>
      </c>
      <c r="DA5" s="231"/>
      <c r="DB5" s="231"/>
      <c r="DC5" s="231"/>
      <c r="DD5" s="231"/>
      <c r="DE5" s="231"/>
      <c r="DF5" s="232"/>
      <c r="DG5" s="230" t="str">
        <f>INDEX(StringSet,MATCH("Qiangshu",StringKeys,0),LanguageIndex)</f>
        <v>Qiangshu</v>
      </c>
      <c r="DH5" s="231"/>
      <c r="DI5" s="231"/>
      <c r="DJ5" s="231"/>
      <c r="DK5" s="231"/>
      <c r="DL5" s="231"/>
      <c r="DM5" s="232"/>
      <c r="DN5" s="230" t="str">
        <f>INDEX(StringSet,MATCH("Nangun",StringKeys,0),LanguageIndex)</f>
        <v>Nangun</v>
      </c>
      <c r="DO5" s="231"/>
      <c r="DP5" s="231"/>
      <c r="DQ5" s="231"/>
      <c r="DR5" s="231"/>
      <c r="DS5" s="231"/>
      <c r="DT5" s="232"/>
      <c r="DU5" s="85" t="str">
        <f>INDEX(StringSet,MATCH("Taiji-Langwaffen",StringKeys,0),LanguageIndex)</f>
        <v>Taiji-Langwaffen</v>
      </c>
      <c r="DV5" s="203" t="str">
        <f>INDEX(StringSet,MATCH("Doppelwaffen",StringKeys,0),LanguageIndex)</f>
        <v>Doppelwaffen</v>
      </c>
      <c r="DW5" s="219"/>
      <c r="DX5" s="204"/>
      <c r="DY5" s="85" t="str">
        <f>INDEX(StringSet,MATCH("Flexible Waffen",StringKeys,0),LanguageIndex)</f>
        <v>Flexible Waffen</v>
      </c>
      <c r="DZ5" s="171" t="str">
        <f>INDEX(StringSet,MATCH("Holzpuppe",StringKeys,0),LanguageIndex)</f>
        <v>Holzpuppe</v>
      </c>
      <c r="EA5" s="171" t="s">
        <v>388</v>
      </c>
      <c r="EB5" s="233" t="str">
        <f>INDEX(StringSet,MATCH("Kung Fu",StringKeys,0),LanguageIndex)</f>
        <v>Kung Fu</v>
      </c>
      <c r="EC5" s="227"/>
      <c r="ED5" s="228"/>
      <c r="EE5" s="205" t="str">
        <f>INDEX(StringSet,MATCH("Taiji",StringKeys,0),LanguageIndex)</f>
        <v>Taiji</v>
      </c>
      <c r="EF5" s="206"/>
      <c r="EG5" s="203" t="str">
        <f>INDEX(StringSet,MATCH("Kung Fu",StringKeys,0),LanguageIndex)</f>
        <v>Kung Fu</v>
      </c>
      <c r="EH5" s="204"/>
      <c r="EI5" s="205" t="str">
        <f>INDEX(StringSet,MATCH("Taiji",StringKeys,0),LanguageIndex)</f>
        <v>Taiji</v>
      </c>
      <c r="EJ5" s="206"/>
      <c r="EK5" s="84" t="str">
        <f>INDEX(StringSet,MATCH("Selbstverteidigung",StringKeys,0),LanguageIndex)</f>
        <v>Selbstverteidigung</v>
      </c>
      <c r="EL5" s="157" t="str">
        <f>INDEX(StringSet,MATCH("Sanda/Xiao-Sanda",StringKeys,0),LanguageIndex)</f>
        <v>Sanda/
Xiao-Sanda</v>
      </c>
      <c r="EM5" s="86" t="str">
        <f>INDEX(StringSet,MATCH("Leichtkontakt",StringKeys,0),LanguageIndex)</f>
        <v>Leichtkontakt</v>
      </c>
      <c r="EN5" s="86" t="str">
        <f>INDEX(StringSet,MATCH("Semikontakt",StringKeys,0),LanguageIndex)</f>
        <v>Semikontakt</v>
      </c>
      <c r="EO5" s="210"/>
      <c r="EP5" s="211"/>
      <c r="EQ5" s="212"/>
      <c r="ER5" s="185"/>
    </row>
    <row r="6" spans="1:148" s="68" customFormat="1" ht="30" hidden="1" customHeight="1">
      <c r="A6" s="87" t="s">
        <v>59</v>
      </c>
      <c r="B6" s="88"/>
      <c r="C6" s="89"/>
      <c r="D6" s="90"/>
      <c r="E6" s="91"/>
      <c r="F6" s="92"/>
      <c r="G6" s="34" t="s">
        <v>10</v>
      </c>
      <c r="H6" s="25" t="s">
        <v>10</v>
      </c>
      <c r="I6" s="25" t="s">
        <v>10</v>
      </c>
      <c r="J6" s="25" t="s">
        <v>10</v>
      </c>
      <c r="K6" s="25" t="s">
        <v>10</v>
      </c>
      <c r="L6" s="25" t="s">
        <v>10</v>
      </c>
      <c r="M6" s="25" t="s">
        <v>10</v>
      </c>
      <c r="N6" s="25" t="s">
        <v>10</v>
      </c>
      <c r="O6" s="25" t="s">
        <v>10</v>
      </c>
      <c r="P6" s="25" t="s">
        <v>10</v>
      </c>
      <c r="Q6" s="25" t="s">
        <v>10</v>
      </c>
      <c r="R6" s="25" t="s">
        <v>10</v>
      </c>
      <c r="S6" s="25" t="s">
        <v>10</v>
      </c>
      <c r="T6" s="25" t="s">
        <v>10</v>
      </c>
      <c r="U6" s="25" t="s">
        <v>10</v>
      </c>
      <c r="V6" s="25" t="s">
        <v>10</v>
      </c>
      <c r="W6" s="25" t="s">
        <v>10</v>
      </c>
      <c r="X6" s="25" t="s">
        <v>10</v>
      </c>
      <c r="Y6" s="25" t="s">
        <v>10</v>
      </c>
      <c r="Z6" s="25" t="s">
        <v>10</v>
      </c>
      <c r="AA6" s="25" t="s">
        <v>10</v>
      </c>
      <c r="AB6" s="25" t="s">
        <v>10</v>
      </c>
      <c r="AC6" s="25" t="s">
        <v>10</v>
      </c>
      <c r="AD6" s="25" t="s">
        <v>10</v>
      </c>
      <c r="AE6" s="32" t="s">
        <v>11</v>
      </c>
      <c r="AF6" s="25" t="s">
        <v>11</v>
      </c>
      <c r="AG6" s="25" t="s">
        <v>11</v>
      </c>
      <c r="AH6" s="25" t="s">
        <v>11</v>
      </c>
      <c r="AI6" s="25" t="s">
        <v>11</v>
      </c>
      <c r="AJ6" s="25" t="s">
        <v>11</v>
      </c>
      <c r="AK6" s="25" t="s">
        <v>11</v>
      </c>
      <c r="AL6" s="25" t="s">
        <v>11</v>
      </c>
      <c r="AM6" s="25" t="s">
        <v>11</v>
      </c>
      <c r="AN6" s="25" t="s">
        <v>11</v>
      </c>
      <c r="AO6" s="25" t="s">
        <v>11</v>
      </c>
      <c r="AP6" s="25" t="s">
        <v>11</v>
      </c>
      <c r="AQ6" s="25" t="s">
        <v>11</v>
      </c>
      <c r="AR6" s="25" t="s">
        <v>11</v>
      </c>
      <c r="AS6" s="25" t="s">
        <v>11</v>
      </c>
      <c r="AT6" s="25" t="s">
        <v>11</v>
      </c>
      <c r="AU6" s="38" t="s">
        <v>41</v>
      </c>
      <c r="AV6" s="49" t="s">
        <v>41</v>
      </c>
      <c r="AW6" s="49" t="s">
        <v>41</v>
      </c>
      <c r="AX6" s="49" t="s">
        <v>41</v>
      </c>
      <c r="AY6" s="49" t="s">
        <v>41</v>
      </c>
      <c r="AZ6" s="49" t="s">
        <v>41</v>
      </c>
      <c r="BA6" s="32" t="s">
        <v>12</v>
      </c>
      <c r="BB6" s="25" t="s">
        <v>12</v>
      </c>
      <c r="BC6" s="25" t="s">
        <v>12</v>
      </c>
      <c r="BD6" s="25" t="s">
        <v>12</v>
      </c>
      <c r="BE6" s="25" t="s">
        <v>12</v>
      </c>
      <c r="BF6" s="25" t="s">
        <v>12</v>
      </c>
      <c r="BG6" s="25" t="s">
        <v>12</v>
      </c>
      <c r="BH6" s="25" t="s">
        <v>12</v>
      </c>
      <c r="BI6" s="25" t="s">
        <v>12</v>
      </c>
      <c r="BJ6" s="25" t="s">
        <v>12</v>
      </c>
      <c r="BK6" s="25" t="s">
        <v>12</v>
      </c>
      <c r="BL6" s="25" t="s">
        <v>12</v>
      </c>
      <c r="BM6" s="25" t="s">
        <v>12</v>
      </c>
      <c r="BN6" s="25" t="s">
        <v>12</v>
      </c>
      <c r="BO6" s="43" t="s">
        <v>24</v>
      </c>
      <c r="BP6" s="49" t="s">
        <v>24</v>
      </c>
      <c r="BQ6" s="49" t="s">
        <v>24</v>
      </c>
      <c r="BR6" s="49" t="s">
        <v>24</v>
      </c>
      <c r="BS6" s="49" t="s">
        <v>24</v>
      </c>
      <c r="BT6" s="49" t="s">
        <v>24</v>
      </c>
      <c r="BU6" s="51" t="s">
        <v>13</v>
      </c>
      <c r="BV6" s="149" t="s">
        <v>13</v>
      </c>
      <c r="BW6" s="25" t="s">
        <v>13</v>
      </c>
      <c r="BX6" s="25" t="s">
        <v>13</v>
      </c>
      <c r="BY6" s="25" t="s">
        <v>13</v>
      </c>
      <c r="BZ6" s="25" t="s">
        <v>13</v>
      </c>
      <c r="CA6" s="25" t="s">
        <v>13</v>
      </c>
      <c r="CB6" s="32" t="s">
        <v>14</v>
      </c>
      <c r="CC6" s="25" t="s">
        <v>14</v>
      </c>
      <c r="CD6" s="25" t="s">
        <v>14</v>
      </c>
      <c r="CE6" s="25" t="s">
        <v>14</v>
      </c>
      <c r="CF6" s="25" t="s">
        <v>14</v>
      </c>
      <c r="CG6" s="25" t="s">
        <v>14</v>
      </c>
      <c r="CH6" s="25" t="s">
        <v>14</v>
      </c>
      <c r="CI6" s="32" t="s">
        <v>15</v>
      </c>
      <c r="CJ6" s="25" t="s">
        <v>15</v>
      </c>
      <c r="CK6" s="25" t="s">
        <v>15</v>
      </c>
      <c r="CL6" s="25" t="s">
        <v>15</v>
      </c>
      <c r="CM6" s="25" t="s">
        <v>15</v>
      </c>
      <c r="CN6" s="25" t="s">
        <v>15</v>
      </c>
      <c r="CO6" s="25" t="s">
        <v>15</v>
      </c>
      <c r="CP6" s="32" t="s">
        <v>16</v>
      </c>
      <c r="CQ6" s="25" t="s">
        <v>16</v>
      </c>
      <c r="CR6" s="25" t="s">
        <v>16</v>
      </c>
      <c r="CS6" s="32" t="s">
        <v>20</v>
      </c>
      <c r="CT6" s="25" t="s">
        <v>20</v>
      </c>
      <c r="CU6" s="25" t="s">
        <v>20</v>
      </c>
      <c r="CV6" s="43" t="s">
        <v>27</v>
      </c>
      <c r="CW6" s="49" t="s">
        <v>27</v>
      </c>
      <c r="CX6" s="49" t="s">
        <v>27</v>
      </c>
      <c r="CY6" s="49" t="s">
        <v>27</v>
      </c>
      <c r="CZ6" s="32" t="s">
        <v>17</v>
      </c>
      <c r="DA6" s="25" t="s">
        <v>17</v>
      </c>
      <c r="DB6" s="25" t="s">
        <v>17</v>
      </c>
      <c r="DC6" s="25" t="s">
        <v>17</v>
      </c>
      <c r="DD6" s="25" t="s">
        <v>17</v>
      </c>
      <c r="DE6" s="25" t="s">
        <v>17</v>
      </c>
      <c r="DF6" s="25" t="s">
        <v>17</v>
      </c>
      <c r="DG6" s="32" t="s">
        <v>18</v>
      </c>
      <c r="DH6" s="25" t="s">
        <v>18</v>
      </c>
      <c r="DI6" s="25" t="s">
        <v>18</v>
      </c>
      <c r="DJ6" s="25" t="s">
        <v>18</v>
      </c>
      <c r="DK6" s="25" t="s">
        <v>18</v>
      </c>
      <c r="DL6" s="25" t="s">
        <v>18</v>
      </c>
      <c r="DM6" s="25" t="s">
        <v>18</v>
      </c>
      <c r="DN6" s="32" t="s">
        <v>19</v>
      </c>
      <c r="DO6" s="25" t="s">
        <v>19</v>
      </c>
      <c r="DP6" s="25" t="s">
        <v>19</v>
      </c>
      <c r="DQ6" s="25" t="s">
        <v>19</v>
      </c>
      <c r="DR6" s="25" t="s">
        <v>19</v>
      </c>
      <c r="DS6" s="25" t="s">
        <v>19</v>
      </c>
      <c r="DT6" s="25" t="s">
        <v>19</v>
      </c>
      <c r="DU6" s="38" t="s">
        <v>23</v>
      </c>
      <c r="DV6" s="43" t="s">
        <v>25</v>
      </c>
      <c r="DW6" s="49" t="s">
        <v>25</v>
      </c>
      <c r="DX6" s="49" t="s">
        <v>25</v>
      </c>
      <c r="DY6" s="38" t="s">
        <v>26</v>
      </c>
      <c r="DZ6" s="43" t="s">
        <v>235</v>
      </c>
      <c r="EA6" s="43" t="s">
        <v>387</v>
      </c>
      <c r="EB6" s="34" t="s">
        <v>53</v>
      </c>
      <c r="EC6" s="25" t="s">
        <v>53</v>
      </c>
      <c r="ED6" s="25" t="s">
        <v>53</v>
      </c>
      <c r="EE6" s="32" t="s">
        <v>54</v>
      </c>
      <c r="EF6" s="25" t="s">
        <v>54</v>
      </c>
      <c r="EG6" s="34" t="s">
        <v>55</v>
      </c>
      <c r="EH6" s="25" t="s">
        <v>55</v>
      </c>
      <c r="EI6" s="32" t="s">
        <v>56</v>
      </c>
      <c r="EJ6" s="25" t="s">
        <v>56</v>
      </c>
      <c r="EK6" s="34" t="s">
        <v>139</v>
      </c>
      <c r="EL6" s="34" t="s">
        <v>137</v>
      </c>
      <c r="EM6" s="32" t="s">
        <v>138</v>
      </c>
      <c r="EN6" s="32" t="s">
        <v>400</v>
      </c>
      <c r="EO6" s="82" t="s">
        <v>152</v>
      </c>
      <c r="EP6" s="83" t="s">
        <v>152</v>
      </c>
      <c r="EQ6" s="163" t="s">
        <v>152</v>
      </c>
      <c r="ER6" s="104"/>
    </row>
    <row r="7" spans="1:148" s="68" customFormat="1" ht="30" hidden="1" customHeight="1">
      <c r="A7" s="87" t="s">
        <v>95</v>
      </c>
      <c r="B7" s="93"/>
      <c r="C7" s="94"/>
      <c r="D7" s="95"/>
      <c r="E7" s="96"/>
      <c r="F7" s="97"/>
      <c r="G7" s="35">
        <v>14</v>
      </c>
      <c r="H7" s="26">
        <v>14</v>
      </c>
      <c r="I7" s="26">
        <v>14</v>
      </c>
      <c r="J7" s="26">
        <v>14</v>
      </c>
      <c r="K7" s="26">
        <v>14</v>
      </c>
      <c r="L7" s="26">
        <v>11</v>
      </c>
      <c r="M7" s="26">
        <v>11</v>
      </c>
      <c r="N7" s="26">
        <v>11</v>
      </c>
      <c r="O7" s="26">
        <v>12</v>
      </c>
      <c r="P7" s="26">
        <v>12</v>
      </c>
      <c r="Q7" s="26">
        <v>12</v>
      </c>
      <c r="R7" s="26">
        <v>12</v>
      </c>
      <c r="S7" s="26">
        <v>12</v>
      </c>
      <c r="T7" s="26">
        <v>12</v>
      </c>
      <c r="U7" s="26">
        <v>12</v>
      </c>
      <c r="V7" s="26">
        <v>13</v>
      </c>
      <c r="W7" s="26">
        <v>12</v>
      </c>
      <c r="X7" s="26">
        <v>1</v>
      </c>
      <c r="Y7" s="26">
        <v>1</v>
      </c>
      <c r="Z7" s="26">
        <v>2</v>
      </c>
      <c r="AA7" s="26">
        <v>3</v>
      </c>
      <c r="AB7" s="26">
        <v>3</v>
      </c>
      <c r="AC7" s="26">
        <v>3</v>
      </c>
      <c r="AD7" s="26">
        <v>3</v>
      </c>
      <c r="AE7" s="33">
        <v>1</v>
      </c>
      <c r="AF7" s="26">
        <v>1</v>
      </c>
      <c r="AG7" s="26">
        <v>1</v>
      </c>
      <c r="AH7" s="26">
        <v>1</v>
      </c>
      <c r="AI7" s="26">
        <v>1</v>
      </c>
      <c r="AJ7" s="26">
        <v>1</v>
      </c>
      <c r="AK7" s="26">
        <v>1</v>
      </c>
      <c r="AL7" s="26">
        <v>1</v>
      </c>
      <c r="AM7" s="26">
        <v>1</v>
      </c>
      <c r="AN7" s="26">
        <v>1</v>
      </c>
      <c r="AO7" s="26">
        <v>1</v>
      </c>
      <c r="AP7" s="26">
        <v>2</v>
      </c>
      <c r="AQ7" s="26">
        <v>3</v>
      </c>
      <c r="AR7" s="26">
        <v>3</v>
      </c>
      <c r="AS7" s="26">
        <v>3</v>
      </c>
      <c r="AT7" s="26">
        <v>3</v>
      </c>
      <c r="AU7" s="39">
        <v>2</v>
      </c>
      <c r="AV7" s="50">
        <v>2</v>
      </c>
      <c r="AW7" s="50">
        <v>2</v>
      </c>
      <c r="AX7" s="50">
        <v>2</v>
      </c>
      <c r="AY7" s="50">
        <v>2</v>
      </c>
      <c r="AZ7" s="50">
        <v>2</v>
      </c>
      <c r="BA7" s="33">
        <v>1</v>
      </c>
      <c r="BB7" s="26">
        <v>1</v>
      </c>
      <c r="BC7" s="26">
        <v>1</v>
      </c>
      <c r="BD7" s="26">
        <v>1</v>
      </c>
      <c r="BE7" s="26">
        <v>1</v>
      </c>
      <c r="BF7" s="26">
        <v>1</v>
      </c>
      <c r="BG7" s="26">
        <v>1</v>
      </c>
      <c r="BH7" s="26">
        <v>1</v>
      </c>
      <c r="BI7" s="26">
        <v>1</v>
      </c>
      <c r="BJ7" s="26">
        <v>1</v>
      </c>
      <c r="BK7" s="26">
        <v>2</v>
      </c>
      <c r="BL7" s="26">
        <v>2</v>
      </c>
      <c r="BM7" s="26">
        <v>3</v>
      </c>
      <c r="BN7" s="26">
        <v>3</v>
      </c>
      <c r="BO7" s="44">
        <v>1</v>
      </c>
      <c r="BP7" s="50">
        <v>1</v>
      </c>
      <c r="BQ7" s="50">
        <v>1</v>
      </c>
      <c r="BR7" s="50">
        <v>1</v>
      </c>
      <c r="BS7" s="50">
        <v>1</v>
      </c>
      <c r="BT7" s="50">
        <v>1</v>
      </c>
      <c r="BU7" s="33">
        <v>1</v>
      </c>
      <c r="BV7" s="26">
        <v>1</v>
      </c>
      <c r="BW7" s="26">
        <v>2</v>
      </c>
      <c r="BX7" s="26">
        <v>3</v>
      </c>
      <c r="BY7" s="26">
        <v>3</v>
      </c>
      <c r="BZ7" s="26">
        <v>3</v>
      </c>
      <c r="CA7" s="26">
        <v>3</v>
      </c>
      <c r="CB7" s="33">
        <v>1</v>
      </c>
      <c r="CC7" s="26">
        <v>1</v>
      </c>
      <c r="CD7" s="26">
        <v>2</v>
      </c>
      <c r="CE7" s="26">
        <v>3</v>
      </c>
      <c r="CF7" s="26">
        <v>3</v>
      </c>
      <c r="CG7" s="26">
        <v>3</v>
      </c>
      <c r="CH7" s="26">
        <v>3</v>
      </c>
      <c r="CI7" s="33">
        <v>1</v>
      </c>
      <c r="CJ7" s="26">
        <v>1</v>
      </c>
      <c r="CK7" s="26">
        <v>2</v>
      </c>
      <c r="CL7" s="26">
        <v>3</v>
      </c>
      <c r="CM7" s="26">
        <v>3</v>
      </c>
      <c r="CN7" s="26">
        <v>3</v>
      </c>
      <c r="CO7" s="26">
        <v>3</v>
      </c>
      <c r="CP7" s="33">
        <v>1</v>
      </c>
      <c r="CQ7" s="26">
        <v>2</v>
      </c>
      <c r="CR7" s="26">
        <v>3</v>
      </c>
      <c r="CS7" s="33">
        <v>1</v>
      </c>
      <c r="CT7" s="26">
        <v>1</v>
      </c>
      <c r="CU7" s="26">
        <v>1</v>
      </c>
      <c r="CV7" s="44">
        <v>1</v>
      </c>
      <c r="CW7" s="50">
        <v>1</v>
      </c>
      <c r="CX7" s="50">
        <v>1</v>
      </c>
      <c r="CY7" s="50">
        <v>1</v>
      </c>
      <c r="CZ7" s="33">
        <v>1</v>
      </c>
      <c r="DA7" s="26">
        <v>1</v>
      </c>
      <c r="DB7" s="26">
        <v>2</v>
      </c>
      <c r="DC7" s="26">
        <v>3</v>
      </c>
      <c r="DD7" s="26">
        <v>3</v>
      </c>
      <c r="DE7" s="26">
        <v>3</v>
      </c>
      <c r="DF7" s="26">
        <v>3</v>
      </c>
      <c r="DG7" s="33">
        <v>1</v>
      </c>
      <c r="DH7" s="26">
        <v>1</v>
      </c>
      <c r="DI7" s="26">
        <v>2</v>
      </c>
      <c r="DJ7" s="26">
        <v>3</v>
      </c>
      <c r="DK7" s="26">
        <v>3</v>
      </c>
      <c r="DL7" s="26">
        <v>3</v>
      </c>
      <c r="DM7" s="26">
        <v>3</v>
      </c>
      <c r="DN7" s="33">
        <v>1</v>
      </c>
      <c r="DO7" s="26">
        <v>1</v>
      </c>
      <c r="DP7" s="26">
        <v>2</v>
      </c>
      <c r="DQ7" s="26">
        <v>3</v>
      </c>
      <c r="DR7" s="26">
        <v>3</v>
      </c>
      <c r="DS7" s="26">
        <v>3</v>
      </c>
      <c r="DT7" s="26">
        <v>3</v>
      </c>
      <c r="DU7" s="39">
        <v>1</v>
      </c>
      <c r="DV7" s="44">
        <v>1</v>
      </c>
      <c r="DW7" s="50">
        <v>1</v>
      </c>
      <c r="DX7" s="50">
        <v>1</v>
      </c>
      <c r="DY7" s="39">
        <v>1</v>
      </c>
      <c r="DZ7" s="44">
        <v>1</v>
      </c>
      <c r="EA7" s="44">
        <v>2</v>
      </c>
      <c r="EB7" s="35">
        <v>1</v>
      </c>
      <c r="EC7" s="26">
        <v>1</v>
      </c>
      <c r="ED7" s="26">
        <v>1</v>
      </c>
      <c r="EE7" s="33">
        <v>1</v>
      </c>
      <c r="EF7" s="26">
        <v>1</v>
      </c>
      <c r="EG7" s="35">
        <v>1</v>
      </c>
      <c r="EH7" s="26">
        <v>1</v>
      </c>
      <c r="EI7" s="33">
        <v>1</v>
      </c>
      <c r="EJ7" s="26">
        <v>1</v>
      </c>
      <c r="EK7" s="35">
        <v>1</v>
      </c>
      <c r="EL7" s="35"/>
      <c r="EM7" s="33"/>
      <c r="EN7" s="33"/>
      <c r="EO7" s="47"/>
      <c r="EP7" s="30"/>
      <c r="EQ7" s="164"/>
      <c r="ER7" s="104"/>
    </row>
    <row r="8" spans="1:148" s="68" customFormat="1" ht="19.5" hidden="1" customHeight="1">
      <c r="A8" s="87" t="s">
        <v>75</v>
      </c>
      <c r="B8" s="93"/>
      <c r="C8" s="94"/>
      <c r="D8" s="95"/>
      <c r="E8" s="96"/>
      <c r="F8" s="97"/>
      <c r="G8" s="35">
        <v>70</v>
      </c>
      <c r="H8" s="26">
        <v>70</v>
      </c>
      <c r="I8" s="26">
        <v>70</v>
      </c>
      <c r="J8" s="26">
        <v>70</v>
      </c>
      <c r="K8" s="26">
        <v>70</v>
      </c>
      <c r="L8" s="26">
        <v>90</v>
      </c>
      <c r="M8" s="26">
        <v>90</v>
      </c>
      <c r="N8" s="26">
        <v>90</v>
      </c>
      <c r="O8" s="26">
        <v>90</v>
      </c>
      <c r="P8" s="26">
        <v>90</v>
      </c>
      <c r="Q8" s="26">
        <v>90</v>
      </c>
      <c r="R8" s="26">
        <v>90</v>
      </c>
      <c r="S8" s="26">
        <v>90</v>
      </c>
      <c r="T8" s="26">
        <v>90</v>
      </c>
      <c r="U8" s="26">
        <v>90</v>
      </c>
      <c r="V8" s="26">
        <v>90</v>
      </c>
      <c r="W8" s="26">
        <v>90</v>
      </c>
      <c r="X8" s="26">
        <v>60</v>
      </c>
      <c r="Y8" s="26">
        <v>75</v>
      </c>
      <c r="Z8" s="26">
        <v>90</v>
      </c>
      <c r="AA8" s="26">
        <v>105</v>
      </c>
      <c r="AB8" s="26">
        <v>100</v>
      </c>
      <c r="AC8" s="26">
        <v>100</v>
      </c>
      <c r="AD8" s="26">
        <v>100</v>
      </c>
      <c r="AE8" s="33">
        <v>70</v>
      </c>
      <c r="AF8" s="26">
        <v>70</v>
      </c>
      <c r="AG8" s="26">
        <v>90</v>
      </c>
      <c r="AH8" s="26">
        <v>90</v>
      </c>
      <c r="AI8" s="26">
        <v>90</v>
      </c>
      <c r="AJ8" s="26">
        <v>90</v>
      </c>
      <c r="AK8" s="26">
        <v>90</v>
      </c>
      <c r="AL8" s="26">
        <v>90</v>
      </c>
      <c r="AM8" s="26">
        <v>90</v>
      </c>
      <c r="AN8" s="26">
        <v>60</v>
      </c>
      <c r="AO8" s="26">
        <v>60</v>
      </c>
      <c r="AP8" s="26">
        <v>90</v>
      </c>
      <c r="AQ8" s="26">
        <v>105</v>
      </c>
      <c r="AR8" s="26">
        <v>100</v>
      </c>
      <c r="AS8" s="26">
        <v>100</v>
      </c>
      <c r="AT8" s="26">
        <v>100</v>
      </c>
      <c r="AU8" s="33">
        <v>60</v>
      </c>
      <c r="AV8" s="26">
        <v>60</v>
      </c>
      <c r="AW8" s="26">
        <v>60</v>
      </c>
      <c r="AX8" s="26">
        <v>60</v>
      </c>
      <c r="AY8" s="26">
        <v>60</v>
      </c>
      <c r="AZ8" s="26">
        <v>60</v>
      </c>
      <c r="BA8" s="33">
        <v>300</v>
      </c>
      <c r="BB8" s="26">
        <v>300</v>
      </c>
      <c r="BC8" s="26">
        <v>300</v>
      </c>
      <c r="BD8" s="26">
        <v>280</v>
      </c>
      <c r="BE8" s="26">
        <v>280</v>
      </c>
      <c r="BF8" s="26">
        <v>280</v>
      </c>
      <c r="BG8" s="26">
        <v>280</v>
      </c>
      <c r="BH8" s="26">
        <v>280</v>
      </c>
      <c r="BI8" s="26">
        <v>280</v>
      </c>
      <c r="BJ8" s="26">
        <v>360</v>
      </c>
      <c r="BK8" s="26">
        <v>360</v>
      </c>
      <c r="BL8" s="26">
        <v>360</v>
      </c>
      <c r="BM8" s="26">
        <v>360</v>
      </c>
      <c r="BN8" s="26">
        <v>240</v>
      </c>
      <c r="BO8" s="35">
        <v>90</v>
      </c>
      <c r="BP8" s="26">
        <v>90</v>
      </c>
      <c r="BQ8" s="26">
        <v>90</v>
      </c>
      <c r="BR8" s="26">
        <v>90</v>
      </c>
      <c r="BS8" s="26">
        <v>90</v>
      </c>
      <c r="BT8" s="26">
        <v>90</v>
      </c>
      <c r="BU8" s="33">
        <v>40</v>
      </c>
      <c r="BV8" s="26">
        <v>60</v>
      </c>
      <c r="BW8" s="26">
        <v>70</v>
      </c>
      <c r="BX8" s="26">
        <v>100</v>
      </c>
      <c r="BY8" s="26">
        <v>100</v>
      </c>
      <c r="BZ8" s="26">
        <v>100</v>
      </c>
      <c r="CA8" s="26">
        <v>100</v>
      </c>
      <c r="CB8" s="33">
        <v>60</v>
      </c>
      <c r="CC8" s="26">
        <v>75</v>
      </c>
      <c r="CD8" s="26">
        <v>90</v>
      </c>
      <c r="CE8" s="26">
        <v>100</v>
      </c>
      <c r="CF8" s="26">
        <v>100</v>
      </c>
      <c r="CG8" s="26">
        <v>100</v>
      </c>
      <c r="CH8" s="26">
        <v>105</v>
      </c>
      <c r="CI8" s="33">
        <v>60</v>
      </c>
      <c r="CJ8" s="26">
        <v>60</v>
      </c>
      <c r="CK8" s="26">
        <v>100</v>
      </c>
      <c r="CL8" s="26">
        <v>100</v>
      </c>
      <c r="CM8" s="26">
        <v>100</v>
      </c>
      <c r="CN8" s="26">
        <v>100</v>
      </c>
      <c r="CO8" s="26">
        <v>100</v>
      </c>
      <c r="CP8" s="33">
        <v>210</v>
      </c>
      <c r="CQ8" s="26">
        <v>260</v>
      </c>
      <c r="CR8" s="26">
        <v>210</v>
      </c>
      <c r="CS8" s="33">
        <v>240</v>
      </c>
      <c r="CT8" s="26">
        <v>170</v>
      </c>
      <c r="CU8" s="26">
        <v>210</v>
      </c>
      <c r="CV8" s="35">
        <v>90</v>
      </c>
      <c r="CW8" s="26">
        <v>90</v>
      </c>
      <c r="CX8" s="26">
        <v>90</v>
      </c>
      <c r="CY8" s="26">
        <v>90</v>
      </c>
      <c r="CZ8" s="33">
        <v>40</v>
      </c>
      <c r="DA8" s="26">
        <v>60</v>
      </c>
      <c r="DB8" s="26">
        <v>90</v>
      </c>
      <c r="DC8" s="26">
        <v>100</v>
      </c>
      <c r="DD8" s="26">
        <v>100</v>
      </c>
      <c r="DE8" s="26">
        <v>100</v>
      </c>
      <c r="DF8" s="26">
        <v>100</v>
      </c>
      <c r="DG8" s="33">
        <v>60</v>
      </c>
      <c r="DH8" s="26">
        <v>70</v>
      </c>
      <c r="DI8" s="26">
        <v>90</v>
      </c>
      <c r="DJ8" s="26">
        <v>100</v>
      </c>
      <c r="DK8" s="26">
        <v>100</v>
      </c>
      <c r="DL8" s="26">
        <v>100</v>
      </c>
      <c r="DM8" s="26">
        <v>100</v>
      </c>
      <c r="DN8" s="33">
        <v>50</v>
      </c>
      <c r="DO8" s="26">
        <v>60</v>
      </c>
      <c r="DP8" s="26">
        <v>90</v>
      </c>
      <c r="DQ8" s="26">
        <v>100</v>
      </c>
      <c r="DR8" s="26">
        <v>100</v>
      </c>
      <c r="DS8" s="26">
        <v>100</v>
      </c>
      <c r="DT8" s="26">
        <v>100</v>
      </c>
      <c r="DU8" s="39">
        <v>150</v>
      </c>
      <c r="DV8" s="35">
        <v>100</v>
      </c>
      <c r="DW8" s="26">
        <v>100</v>
      </c>
      <c r="DX8" s="26">
        <v>100</v>
      </c>
      <c r="DY8" s="33">
        <v>90</v>
      </c>
      <c r="DZ8" s="35">
        <v>60</v>
      </c>
      <c r="EA8" s="35">
        <v>80</v>
      </c>
      <c r="EB8" s="35">
        <v>60</v>
      </c>
      <c r="EC8" s="26">
        <v>60</v>
      </c>
      <c r="ED8" s="26">
        <v>60</v>
      </c>
      <c r="EE8" s="33">
        <v>90</v>
      </c>
      <c r="EF8" s="26">
        <v>90</v>
      </c>
      <c r="EG8" s="35">
        <v>100</v>
      </c>
      <c r="EH8" s="26">
        <v>190</v>
      </c>
      <c r="EI8" s="33">
        <v>240</v>
      </c>
      <c r="EJ8" s="26">
        <v>240</v>
      </c>
      <c r="EK8" s="35">
        <v>90</v>
      </c>
      <c r="EL8" s="35"/>
      <c r="EM8" s="33"/>
      <c r="EN8" s="33"/>
      <c r="EO8" s="47"/>
      <c r="EP8" s="30"/>
      <c r="EQ8" s="164"/>
      <c r="ER8" s="104"/>
    </row>
    <row r="9" spans="1:148" s="68" customFormat="1" ht="12.75" hidden="1">
      <c r="A9" s="98" t="s">
        <v>62</v>
      </c>
      <c r="B9" s="93"/>
      <c r="C9" s="94"/>
      <c r="D9" s="95"/>
      <c r="E9" s="96"/>
      <c r="F9" s="97"/>
      <c r="G9" s="41" t="s">
        <v>6</v>
      </c>
      <c r="H9" s="27" t="s">
        <v>6</v>
      </c>
      <c r="I9" s="27" t="s">
        <v>6</v>
      </c>
      <c r="J9" s="27" t="s">
        <v>6</v>
      </c>
      <c r="K9" s="27" t="s">
        <v>6</v>
      </c>
      <c r="L9" s="27" t="s">
        <v>6</v>
      </c>
      <c r="M9" s="27" t="s">
        <v>6</v>
      </c>
      <c r="N9" s="27" t="s">
        <v>6</v>
      </c>
      <c r="O9" s="27" t="s">
        <v>6</v>
      </c>
      <c r="P9" s="27" t="s">
        <v>6</v>
      </c>
      <c r="Q9" s="27" t="s">
        <v>6</v>
      </c>
      <c r="R9" s="27" t="s">
        <v>6</v>
      </c>
      <c r="S9" s="27" t="s">
        <v>6</v>
      </c>
      <c r="T9" s="27" t="s">
        <v>6</v>
      </c>
      <c r="U9" s="27" t="s">
        <v>6</v>
      </c>
      <c r="V9" s="27" t="s">
        <v>6</v>
      </c>
      <c r="W9" s="27" t="s">
        <v>6</v>
      </c>
      <c r="X9" s="27" t="s">
        <v>6</v>
      </c>
      <c r="Y9" s="27" t="s">
        <v>6</v>
      </c>
      <c r="Z9" s="27" t="s">
        <v>6</v>
      </c>
      <c r="AA9" s="27" t="s">
        <v>6</v>
      </c>
      <c r="AB9" s="27" t="s">
        <v>6</v>
      </c>
      <c r="AC9" s="27" t="s">
        <v>6</v>
      </c>
      <c r="AD9" s="27" t="s">
        <v>6</v>
      </c>
      <c r="AE9" s="36" t="s">
        <v>6</v>
      </c>
      <c r="AF9" s="27" t="s">
        <v>6</v>
      </c>
      <c r="AG9" s="27" t="s">
        <v>6</v>
      </c>
      <c r="AH9" s="27" t="s">
        <v>6</v>
      </c>
      <c r="AI9" s="27" t="s">
        <v>6</v>
      </c>
      <c r="AJ9" s="27" t="s">
        <v>6</v>
      </c>
      <c r="AK9" s="27" t="s">
        <v>6</v>
      </c>
      <c r="AL9" s="27" t="s">
        <v>6</v>
      </c>
      <c r="AM9" s="27" t="s">
        <v>6</v>
      </c>
      <c r="AN9" s="27" t="s">
        <v>6</v>
      </c>
      <c r="AO9" s="27" t="s">
        <v>6</v>
      </c>
      <c r="AP9" s="27" t="s">
        <v>6</v>
      </c>
      <c r="AQ9" s="27" t="s">
        <v>6</v>
      </c>
      <c r="AR9" s="27" t="s">
        <v>6</v>
      </c>
      <c r="AS9" s="27" t="s">
        <v>6</v>
      </c>
      <c r="AT9" s="27" t="s">
        <v>6</v>
      </c>
      <c r="AU9" s="36" t="s">
        <v>6</v>
      </c>
      <c r="AV9" s="27" t="s">
        <v>6</v>
      </c>
      <c r="AW9" s="27" t="s">
        <v>6</v>
      </c>
      <c r="AX9" s="27" t="s">
        <v>6</v>
      </c>
      <c r="AY9" s="27" t="s">
        <v>6</v>
      </c>
      <c r="AZ9" s="27" t="s">
        <v>6</v>
      </c>
      <c r="BA9" s="36" t="s">
        <v>7</v>
      </c>
      <c r="BB9" s="27" t="s">
        <v>7</v>
      </c>
      <c r="BC9" s="27" t="s">
        <v>7</v>
      </c>
      <c r="BD9" s="27" t="s">
        <v>7</v>
      </c>
      <c r="BE9" s="27" t="s">
        <v>7</v>
      </c>
      <c r="BF9" s="27" t="s">
        <v>7</v>
      </c>
      <c r="BG9" s="27" t="s">
        <v>7</v>
      </c>
      <c r="BH9" s="27" t="s">
        <v>7</v>
      </c>
      <c r="BI9" s="27" t="s">
        <v>7</v>
      </c>
      <c r="BJ9" s="27" t="s">
        <v>7</v>
      </c>
      <c r="BK9" s="27" t="s">
        <v>7</v>
      </c>
      <c r="BL9" s="27" t="s">
        <v>7</v>
      </c>
      <c r="BM9" s="27" t="s">
        <v>7</v>
      </c>
      <c r="BN9" s="27" t="s">
        <v>7</v>
      </c>
      <c r="BO9" s="41" t="s">
        <v>6</v>
      </c>
      <c r="BP9" s="27" t="s">
        <v>6</v>
      </c>
      <c r="BQ9" s="27" t="s">
        <v>6</v>
      </c>
      <c r="BR9" s="27" t="s">
        <v>6</v>
      </c>
      <c r="BS9" s="27" t="s">
        <v>6</v>
      </c>
      <c r="BT9" s="27" t="s">
        <v>6</v>
      </c>
      <c r="BU9" s="36" t="s">
        <v>6</v>
      </c>
      <c r="BV9" s="27" t="s">
        <v>6</v>
      </c>
      <c r="BW9" s="27" t="s">
        <v>6</v>
      </c>
      <c r="BX9" s="27" t="s">
        <v>6</v>
      </c>
      <c r="BY9" s="27" t="s">
        <v>6</v>
      </c>
      <c r="BZ9" s="27" t="s">
        <v>6</v>
      </c>
      <c r="CA9" s="27" t="s">
        <v>6</v>
      </c>
      <c r="CB9" s="36" t="s">
        <v>6</v>
      </c>
      <c r="CC9" s="27" t="s">
        <v>6</v>
      </c>
      <c r="CD9" s="27" t="s">
        <v>6</v>
      </c>
      <c r="CE9" s="27" t="s">
        <v>6</v>
      </c>
      <c r="CF9" s="27" t="s">
        <v>6</v>
      </c>
      <c r="CG9" s="27" t="s">
        <v>6</v>
      </c>
      <c r="CH9" s="27" t="s">
        <v>6</v>
      </c>
      <c r="CI9" s="36" t="s">
        <v>6</v>
      </c>
      <c r="CJ9" s="27" t="s">
        <v>6</v>
      </c>
      <c r="CK9" s="27" t="s">
        <v>6</v>
      </c>
      <c r="CL9" s="27" t="s">
        <v>6</v>
      </c>
      <c r="CM9" s="27" t="s">
        <v>6</v>
      </c>
      <c r="CN9" s="27" t="s">
        <v>6</v>
      </c>
      <c r="CO9" s="27" t="s">
        <v>6</v>
      </c>
      <c r="CP9" s="36" t="s">
        <v>7</v>
      </c>
      <c r="CQ9" s="27" t="s">
        <v>7</v>
      </c>
      <c r="CR9" s="27" t="s">
        <v>7</v>
      </c>
      <c r="CS9" s="36" t="s">
        <v>7</v>
      </c>
      <c r="CT9" s="27" t="s">
        <v>7</v>
      </c>
      <c r="CU9" s="27" t="s">
        <v>7</v>
      </c>
      <c r="CV9" s="41" t="s">
        <v>6</v>
      </c>
      <c r="CW9" s="27" t="s">
        <v>6</v>
      </c>
      <c r="CX9" s="27" t="s">
        <v>6</v>
      </c>
      <c r="CY9" s="27" t="s">
        <v>6</v>
      </c>
      <c r="CZ9" s="36" t="s">
        <v>6</v>
      </c>
      <c r="DA9" s="27" t="s">
        <v>6</v>
      </c>
      <c r="DB9" s="27" t="s">
        <v>6</v>
      </c>
      <c r="DC9" s="27" t="s">
        <v>6</v>
      </c>
      <c r="DD9" s="27" t="s">
        <v>6</v>
      </c>
      <c r="DE9" s="27" t="s">
        <v>6</v>
      </c>
      <c r="DF9" s="27" t="s">
        <v>6</v>
      </c>
      <c r="DG9" s="36" t="s">
        <v>6</v>
      </c>
      <c r="DH9" s="27" t="s">
        <v>6</v>
      </c>
      <c r="DI9" s="27" t="s">
        <v>6</v>
      </c>
      <c r="DJ9" s="27" t="s">
        <v>6</v>
      </c>
      <c r="DK9" s="27" t="s">
        <v>6</v>
      </c>
      <c r="DL9" s="27" t="s">
        <v>6</v>
      </c>
      <c r="DM9" s="27" t="s">
        <v>6</v>
      </c>
      <c r="DN9" s="36" t="s">
        <v>6</v>
      </c>
      <c r="DO9" s="27" t="s">
        <v>6</v>
      </c>
      <c r="DP9" s="27" t="s">
        <v>6</v>
      </c>
      <c r="DQ9" s="27" t="s">
        <v>6</v>
      </c>
      <c r="DR9" s="27" t="s">
        <v>6</v>
      </c>
      <c r="DS9" s="27" t="s">
        <v>6</v>
      </c>
      <c r="DT9" s="27" t="s">
        <v>6</v>
      </c>
      <c r="DU9" s="36" t="s">
        <v>7</v>
      </c>
      <c r="DV9" s="41" t="s">
        <v>6</v>
      </c>
      <c r="DW9" s="27" t="s">
        <v>6</v>
      </c>
      <c r="DX9" s="27" t="s">
        <v>6</v>
      </c>
      <c r="DY9" s="36" t="s">
        <v>6</v>
      </c>
      <c r="DZ9" s="41" t="s">
        <v>6</v>
      </c>
      <c r="EA9" s="41" t="s">
        <v>6</v>
      </c>
      <c r="EB9" s="41" t="s">
        <v>6</v>
      </c>
      <c r="EC9" s="27" t="s">
        <v>6</v>
      </c>
      <c r="ED9" s="27" t="s">
        <v>6</v>
      </c>
      <c r="EE9" s="36" t="s">
        <v>7</v>
      </c>
      <c r="EF9" s="27" t="s">
        <v>7</v>
      </c>
      <c r="EG9" s="41" t="s">
        <v>6</v>
      </c>
      <c r="EH9" s="27" t="s">
        <v>6</v>
      </c>
      <c r="EI9" s="36" t="s">
        <v>7</v>
      </c>
      <c r="EJ9" s="27" t="s">
        <v>7</v>
      </c>
      <c r="EK9" s="41" t="s">
        <v>6</v>
      </c>
      <c r="EL9" s="45" t="s">
        <v>60</v>
      </c>
      <c r="EM9" s="46" t="s">
        <v>60</v>
      </c>
      <c r="EN9" s="46" t="s">
        <v>60</v>
      </c>
      <c r="EO9" s="47"/>
      <c r="EP9" s="30"/>
      <c r="EQ9" s="164"/>
      <c r="ER9" s="104"/>
    </row>
    <row r="10" spans="1:148" s="68" customFormat="1" ht="26.25" hidden="1" thickBot="1">
      <c r="A10" s="87" t="s">
        <v>61</v>
      </c>
      <c r="B10" s="99"/>
      <c r="C10" s="100"/>
      <c r="D10" s="101"/>
      <c r="E10" s="102"/>
      <c r="F10" s="103"/>
      <c r="G10" s="42" t="s">
        <v>7</v>
      </c>
      <c r="H10" s="28" t="s">
        <v>7</v>
      </c>
      <c r="I10" s="28" t="s">
        <v>7</v>
      </c>
      <c r="J10" s="28" t="s">
        <v>7</v>
      </c>
      <c r="K10" s="28" t="s">
        <v>7</v>
      </c>
      <c r="L10" s="28" t="s">
        <v>7</v>
      </c>
      <c r="M10" s="28" t="s">
        <v>7</v>
      </c>
      <c r="N10" s="28" t="s">
        <v>7</v>
      </c>
      <c r="O10" s="28" t="s">
        <v>7</v>
      </c>
      <c r="P10" s="28" t="s">
        <v>7</v>
      </c>
      <c r="Q10" s="28" t="s">
        <v>7</v>
      </c>
      <c r="R10" s="28" t="s">
        <v>7</v>
      </c>
      <c r="S10" s="28" t="s">
        <v>7</v>
      </c>
      <c r="T10" s="28" t="s">
        <v>7</v>
      </c>
      <c r="U10" s="28" t="s">
        <v>7</v>
      </c>
      <c r="V10" s="28" t="s">
        <v>7</v>
      </c>
      <c r="W10" s="28" t="s">
        <v>7</v>
      </c>
      <c r="X10" s="28" t="s">
        <v>29</v>
      </c>
      <c r="Y10" s="28" t="s">
        <v>29</v>
      </c>
      <c r="Z10" s="28" t="s">
        <v>29</v>
      </c>
      <c r="AA10" s="28" t="s">
        <v>33</v>
      </c>
      <c r="AB10" s="28" t="s">
        <v>33</v>
      </c>
      <c r="AC10" s="28" t="s">
        <v>32</v>
      </c>
      <c r="AD10" s="28" t="s">
        <v>32</v>
      </c>
      <c r="AE10" s="37" t="s">
        <v>7</v>
      </c>
      <c r="AF10" s="28" t="s">
        <v>7</v>
      </c>
      <c r="AG10" s="28" t="s">
        <v>7</v>
      </c>
      <c r="AH10" s="28" t="s">
        <v>7</v>
      </c>
      <c r="AI10" s="28" t="s">
        <v>7</v>
      </c>
      <c r="AJ10" s="28" t="s">
        <v>7</v>
      </c>
      <c r="AK10" s="28" t="s">
        <v>7</v>
      </c>
      <c r="AL10" s="28" t="s">
        <v>7</v>
      </c>
      <c r="AM10" s="28" t="s">
        <v>7</v>
      </c>
      <c r="AN10" s="28" t="s">
        <v>29</v>
      </c>
      <c r="AO10" s="28" t="s">
        <v>29</v>
      </c>
      <c r="AP10" s="28" t="s">
        <v>29</v>
      </c>
      <c r="AQ10" s="28" t="s">
        <v>33</v>
      </c>
      <c r="AR10" s="28" t="s">
        <v>33</v>
      </c>
      <c r="AS10" s="28" t="s">
        <v>32</v>
      </c>
      <c r="AT10" s="28" t="s">
        <v>32</v>
      </c>
      <c r="AU10" s="37" t="s">
        <v>7</v>
      </c>
      <c r="AV10" s="28" t="s">
        <v>7</v>
      </c>
      <c r="AW10" s="28" t="s">
        <v>7</v>
      </c>
      <c r="AX10" s="28" t="s">
        <v>7</v>
      </c>
      <c r="AY10" s="28" t="s">
        <v>7</v>
      </c>
      <c r="AZ10" s="28" t="s">
        <v>7</v>
      </c>
      <c r="BA10" s="37" t="s">
        <v>7</v>
      </c>
      <c r="BB10" s="28" t="s">
        <v>7</v>
      </c>
      <c r="BC10" s="28" t="s">
        <v>7</v>
      </c>
      <c r="BD10" s="28" t="s">
        <v>7</v>
      </c>
      <c r="BE10" s="28" t="s">
        <v>7</v>
      </c>
      <c r="BF10" s="28" t="s">
        <v>7</v>
      </c>
      <c r="BG10" s="28" t="s">
        <v>7</v>
      </c>
      <c r="BH10" s="28" t="s">
        <v>7</v>
      </c>
      <c r="BI10" s="28" t="s">
        <v>29</v>
      </c>
      <c r="BJ10" s="28" t="s">
        <v>29</v>
      </c>
      <c r="BK10" s="28" t="s">
        <v>33</v>
      </c>
      <c r="BL10" s="28" t="s">
        <v>33</v>
      </c>
      <c r="BM10" s="28" t="s">
        <v>32</v>
      </c>
      <c r="BN10" s="28" t="s">
        <v>32</v>
      </c>
      <c r="BO10" s="42" t="s">
        <v>7</v>
      </c>
      <c r="BP10" s="28" t="s">
        <v>7</v>
      </c>
      <c r="BQ10" s="28" t="s">
        <v>7</v>
      </c>
      <c r="BR10" s="28" t="s">
        <v>7</v>
      </c>
      <c r="BS10" s="28" t="s">
        <v>7</v>
      </c>
      <c r="BT10" s="28" t="s">
        <v>7</v>
      </c>
      <c r="BU10" s="37" t="s">
        <v>29</v>
      </c>
      <c r="BV10" s="28" t="s">
        <v>29</v>
      </c>
      <c r="BW10" s="28" t="s">
        <v>29</v>
      </c>
      <c r="BX10" s="28" t="s">
        <v>33</v>
      </c>
      <c r="BY10" s="28" t="s">
        <v>33</v>
      </c>
      <c r="BZ10" s="28" t="s">
        <v>32</v>
      </c>
      <c r="CA10" s="28" t="s">
        <v>32</v>
      </c>
      <c r="CB10" s="37" t="s">
        <v>29</v>
      </c>
      <c r="CC10" s="28" t="s">
        <v>29</v>
      </c>
      <c r="CD10" s="28" t="s">
        <v>29</v>
      </c>
      <c r="CE10" s="28" t="s">
        <v>33</v>
      </c>
      <c r="CF10" s="28" t="s">
        <v>33</v>
      </c>
      <c r="CG10" s="28" t="s">
        <v>32</v>
      </c>
      <c r="CH10" s="28" t="s">
        <v>32</v>
      </c>
      <c r="CI10" s="37" t="s">
        <v>29</v>
      </c>
      <c r="CJ10" s="28" t="s">
        <v>29</v>
      </c>
      <c r="CK10" s="28" t="s">
        <v>29</v>
      </c>
      <c r="CL10" s="28" t="s">
        <v>33</v>
      </c>
      <c r="CM10" s="28" t="s">
        <v>33</v>
      </c>
      <c r="CN10" s="28" t="s">
        <v>32</v>
      </c>
      <c r="CO10" s="28" t="s">
        <v>32</v>
      </c>
      <c r="CP10" s="37" t="s">
        <v>29</v>
      </c>
      <c r="CQ10" s="28" t="s">
        <v>33</v>
      </c>
      <c r="CR10" s="28" t="s">
        <v>32</v>
      </c>
      <c r="CS10" s="37" t="s">
        <v>7</v>
      </c>
      <c r="CT10" s="28" t="s">
        <v>7</v>
      </c>
      <c r="CU10" s="28" t="s">
        <v>7</v>
      </c>
      <c r="CV10" s="42" t="s">
        <v>7</v>
      </c>
      <c r="CW10" s="28" t="s">
        <v>7</v>
      </c>
      <c r="CX10" s="28" t="s">
        <v>7</v>
      </c>
      <c r="CY10" s="28" t="s">
        <v>7</v>
      </c>
      <c r="CZ10" s="37" t="s">
        <v>29</v>
      </c>
      <c r="DA10" s="28" t="s">
        <v>29</v>
      </c>
      <c r="DB10" s="28" t="s">
        <v>29</v>
      </c>
      <c r="DC10" s="28" t="s">
        <v>33</v>
      </c>
      <c r="DD10" s="28" t="s">
        <v>33</v>
      </c>
      <c r="DE10" s="28" t="s">
        <v>32</v>
      </c>
      <c r="DF10" s="28" t="s">
        <v>32</v>
      </c>
      <c r="DG10" s="37" t="s">
        <v>29</v>
      </c>
      <c r="DH10" s="28" t="s">
        <v>29</v>
      </c>
      <c r="DI10" s="28" t="s">
        <v>29</v>
      </c>
      <c r="DJ10" s="28" t="s">
        <v>33</v>
      </c>
      <c r="DK10" s="28" t="s">
        <v>33</v>
      </c>
      <c r="DL10" s="28" t="s">
        <v>32</v>
      </c>
      <c r="DM10" s="28" t="s">
        <v>32</v>
      </c>
      <c r="DN10" s="37" t="s">
        <v>29</v>
      </c>
      <c r="DO10" s="28" t="s">
        <v>29</v>
      </c>
      <c r="DP10" s="28" t="s">
        <v>29</v>
      </c>
      <c r="DQ10" s="28" t="s">
        <v>33</v>
      </c>
      <c r="DR10" s="28" t="s">
        <v>33</v>
      </c>
      <c r="DS10" s="28" t="s">
        <v>32</v>
      </c>
      <c r="DT10" s="28" t="s">
        <v>32</v>
      </c>
      <c r="DU10" s="37" t="s">
        <v>7</v>
      </c>
      <c r="DV10" s="42" t="s">
        <v>7</v>
      </c>
      <c r="DW10" s="28" t="s">
        <v>7</v>
      </c>
      <c r="DX10" s="28" t="s">
        <v>7</v>
      </c>
      <c r="DY10" s="37" t="s">
        <v>7</v>
      </c>
      <c r="DZ10" s="42" t="s">
        <v>7</v>
      </c>
      <c r="EA10" s="42" t="s">
        <v>29</v>
      </c>
      <c r="EB10" s="42" t="s">
        <v>7</v>
      </c>
      <c r="EC10" s="28" t="s">
        <v>7</v>
      </c>
      <c r="ED10" s="28" t="s">
        <v>7</v>
      </c>
      <c r="EE10" s="37" t="s">
        <v>7</v>
      </c>
      <c r="EF10" s="28" t="s">
        <v>7</v>
      </c>
      <c r="EG10" s="42" t="s">
        <v>7</v>
      </c>
      <c r="EH10" s="28" t="s">
        <v>7</v>
      </c>
      <c r="EI10" s="37" t="s">
        <v>7</v>
      </c>
      <c r="EJ10" s="28" t="s">
        <v>7</v>
      </c>
      <c r="EK10" s="42" t="s">
        <v>29</v>
      </c>
      <c r="EL10" s="42"/>
      <c r="EM10" s="37"/>
      <c r="EN10" s="37"/>
      <c r="EO10" s="48"/>
      <c r="EP10" s="31"/>
      <c r="EQ10" s="165"/>
      <c r="ER10" s="104"/>
    </row>
    <row r="11" spans="1:148" s="104" customFormat="1" ht="119.25" hidden="1" customHeight="1" thickBot="1">
      <c r="A11" s="195" t="s">
        <v>305</v>
      </c>
      <c r="B11" s="105" t="s">
        <v>74</v>
      </c>
      <c r="C11" s="106" t="s">
        <v>2</v>
      </c>
      <c r="D11" s="106" t="s">
        <v>73</v>
      </c>
      <c r="E11" s="107" t="s">
        <v>66</v>
      </c>
      <c r="F11" s="108" t="s">
        <v>105</v>
      </c>
      <c r="G11" s="109" t="s">
        <v>186</v>
      </c>
      <c r="H11" s="29" t="s">
        <v>223</v>
      </c>
      <c r="I11" s="29" t="s">
        <v>224</v>
      </c>
      <c r="J11" s="29" t="s">
        <v>225</v>
      </c>
      <c r="K11" s="29" t="s">
        <v>226</v>
      </c>
      <c r="L11" s="29" t="s">
        <v>216</v>
      </c>
      <c r="M11" s="29" t="s">
        <v>386</v>
      </c>
      <c r="N11" s="29" t="s">
        <v>217</v>
      </c>
      <c r="O11" s="29" t="s">
        <v>218</v>
      </c>
      <c r="P11" s="110" t="s">
        <v>219</v>
      </c>
      <c r="Q11" s="110" t="s">
        <v>220</v>
      </c>
      <c r="R11" s="110" t="s">
        <v>221</v>
      </c>
      <c r="S11" s="110" t="s">
        <v>222</v>
      </c>
      <c r="T11" s="29" t="s">
        <v>227</v>
      </c>
      <c r="U11" s="29" t="s">
        <v>228</v>
      </c>
      <c r="V11" s="29" t="s">
        <v>205</v>
      </c>
      <c r="W11" s="29" t="s">
        <v>229</v>
      </c>
      <c r="X11" s="29" t="s">
        <v>28</v>
      </c>
      <c r="Y11" s="29" t="s">
        <v>44</v>
      </c>
      <c r="Z11" s="29" t="s">
        <v>43</v>
      </c>
      <c r="AA11" s="29" t="s">
        <v>30</v>
      </c>
      <c r="AB11" s="110" t="s">
        <v>31</v>
      </c>
      <c r="AC11" s="110" t="s">
        <v>156</v>
      </c>
      <c r="AD11" s="29" t="s">
        <v>157</v>
      </c>
      <c r="AE11" s="40" t="s">
        <v>208</v>
      </c>
      <c r="AF11" s="29" t="s">
        <v>210</v>
      </c>
      <c r="AG11" s="111" t="s">
        <v>211</v>
      </c>
      <c r="AH11" s="111" t="s">
        <v>244</v>
      </c>
      <c r="AI11" s="111" t="s">
        <v>209</v>
      </c>
      <c r="AJ11" s="111" t="s">
        <v>212</v>
      </c>
      <c r="AK11" s="111" t="s">
        <v>213</v>
      </c>
      <c r="AL11" s="111" t="s">
        <v>214</v>
      </c>
      <c r="AM11" s="111" t="s">
        <v>215</v>
      </c>
      <c r="AN11" s="29" t="s">
        <v>34</v>
      </c>
      <c r="AO11" s="29" t="s">
        <v>35</v>
      </c>
      <c r="AP11" s="29" t="s">
        <v>42</v>
      </c>
      <c r="AQ11" s="29" t="s">
        <v>36</v>
      </c>
      <c r="AR11" s="110" t="s">
        <v>37</v>
      </c>
      <c r="AS11" s="29" t="s">
        <v>158</v>
      </c>
      <c r="AT11" s="29" t="s">
        <v>159</v>
      </c>
      <c r="AU11" s="40" t="s">
        <v>391</v>
      </c>
      <c r="AV11" s="29" t="s">
        <v>390</v>
      </c>
      <c r="AW11" s="29" t="s">
        <v>392</v>
      </c>
      <c r="AX11" s="29" t="s">
        <v>393</v>
      </c>
      <c r="AY11" s="29" t="s">
        <v>394</v>
      </c>
      <c r="AZ11" s="29" t="s">
        <v>395</v>
      </c>
      <c r="BA11" s="40" t="s">
        <v>241</v>
      </c>
      <c r="BB11" s="29" t="s">
        <v>242</v>
      </c>
      <c r="BC11" s="29" t="s">
        <v>243</v>
      </c>
      <c r="BD11" s="29" t="s">
        <v>237</v>
      </c>
      <c r="BE11" s="29" t="s">
        <v>238</v>
      </c>
      <c r="BF11" s="29" t="s">
        <v>239</v>
      </c>
      <c r="BG11" s="29" t="s">
        <v>596</v>
      </c>
      <c r="BH11" s="29" t="s">
        <v>240</v>
      </c>
      <c r="BI11" s="29" t="s">
        <v>38</v>
      </c>
      <c r="BJ11" s="29" t="s">
        <v>39</v>
      </c>
      <c r="BK11" s="29" t="s">
        <v>40</v>
      </c>
      <c r="BL11" s="29" t="s">
        <v>96</v>
      </c>
      <c r="BM11" s="29" t="s">
        <v>160</v>
      </c>
      <c r="BN11" s="29" t="s">
        <v>161</v>
      </c>
      <c r="BO11" s="112" t="s">
        <v>598</v>
      </c>
      <c r="BP11" s="161" t="s">
        <v>599</v>
      </c>
      <c r="BQ11" s="161" t="s">
        <v>600</v>
      </c>
      <c r="BR11" s="161" t="s">
        <v>592</v>
      </c>
      <c r="BS11" s="161" t="s">
        <v>593</v>
      </c>
      <c r="BT11" s="161" t="s">
        <v>230</v>
      </c>
      <c r="BU11" s="40" t="s">
        <v>190</v>
      </c>
      <c r="BV11" s="29" t="s">
        <v>76</v>
      </c>
      <c r="BW11" s="29" t="s">
        <v>77</v>
      </c>
      <c r="BX11" s="29" t="s">
        <v>140</v>
      </c>
      <c r="BY11" s="110" t="s">
        <v>141</v>
      </c>
      <c r="BZ11" s="29" t="s">
        <v>162</v>
      </c>
      <c r="CA11" s="29" t="s">
        <v>163</v>
      </c>
      <c r="CB11" s="40" t="s">
        <v>191</v>
      </c>
      <c r="CC11" s="29" t="s">
        <v>83</v>
      </c>
      <c r="CD11" s="29" t="s">
        <v>84</v>
      </c>
      <c r="CE11" s="29" t="s">
        <v>142</v>
      </c>
      <c r="CF11" s="110" t="s">
        <v>143</v>
      </c>
      <c r="CG11" s="29" t="s">
        <v>164</v>
      </c>
      <c r="CH11" s="29" t="s">
        <v>165</v>
      </c>
      <c r="CI11" s="40" t="s">
        <v>192</v>
      </c>
      <c r="CJ11" s="29" t="s">
        <v>85</v>
      </c>
      <c r="CK11" s="29" t="s">
        <v>86</v>
      </c>
      <c r="CL11" s="29" t="s">
        <v>144</v>
      </c>
      <c r="CM11" s="110" t="s">
        <v>145</v>
      </c>
      <c r="CN11" s="29" t="s">
        <v>166</v>
      </c>
      <c r="CO11" s="29" t="s">
        <v>167</v>
      </c>
      <c r="CP11" s="40" t="s">
        <v>87</v>
      </c>
      <c r="CQ11" s="29" t="s">
        <v>88</v>
      </c>
      <c r="CR11" s="29" t="s">
        <v>180</v>
      </c>
      <c r="CS11" s="40" t="s">
        <v>47</v>
      </c>
      <c r="CT11" s="110" t="s">
        <v>46</v>
      </c>
      <c r="CU11" s="29" t="s">
        <v>48</v>
      </c>
      <c r="CV11" s="109" t="s">
        <v>601</v>
      </c>
      <c r="CW11" s="29" t="s">
        <v>602</v>
      </c>
      <c r="CX11" s="29" t="s">
        <v>603</v>
      </c>
      <c r="CY11" s="29" t="s">
        <v>231</v>
      </c>
      <c r="CZ11" s="40" t="s">
        <v>193</v>
      </c>
      <c r="DA11" s="29" t="s">
        <v>89</v>
      </c>
      <c r="DB11" s="29" t="s">
        <v>90</v>
      </c>
      <c r="DC11" s="29" t="s">
        <v>146</v>
      </c>
      <c r="DD11" s="110" t="s">
        <v>147</v>
      </c>
      <c r="DE11" s="29" t="s">
        <v>168</v>
      </c>
      <c r="DF11" s="29" t="s">
        <v>169</v>
      </c>
      <c r="DG11" s="40" t="s">
        <v>194</v>
      </c>
      <c r="DH11" s="29" t="s">
        <v>91</v>
      </c>
      <c r="DI11" s="29" t="s">
        <v>92</v>
      </c>
      <c r="DJ11" s="29" t="s">
        <v>148</v>
      </c>
      <c r="DK11" s="110" t="s">
        <v>149</v>
      </c>
      <c r="DL11" s="29" t="s">
        <v>170</v>
      </c>
      <c r="DM11" s="29" t="s">
        <v>171</v>
      </c>
      <c r="DN11" s="40" t="s">
        <v>195</v>
      </c>
      <c r="DO11" s="29" t="s">
        <v>93</v>
      </c>
      <c r="DP11" s="29" t="s">
        <v>94</v>
      </c>
      <c r="DQ11" s="29" t="s">
        <v>150</v>
      </c>
      <c r="DR11" s="110" t="s">
        <v>151</v>
      </c>
      <c r="DS11" s="29" t="s">
        <v>172</v>
      </c>
      <c r="DT11" s="29" t="s">
        <v>173</v>
      </c>
      <c r="DU11" s="40" t="s">
        <v>178</v>
      </c>
      <c r="DV11" s="112" t="s">
        <v>604</v>
      </c>
      <c r="DW11" s="161" t="s">
        <v>605</v>
      </c>
      <c r="DX11" s="161" t="s">
        <v>236</v>
      </c>
      <c r="DY11" s="113" t="s">
        <v>177</v>
      </c>
      <c r="DZ11" s="112" t="s">
        <v>234</v>
      </c>
      <c r="EA11" s="112" t="s">
        <v>388</v>
      </c>
      <c r="EB11" s="109" t="s">
        <v>232</v>
      </c>
      <c r="EC11" s="29" t="s">
        <v>97</v>
      </c>
      <c r="ED11" s="29" t="s">
        <v>98</v>
      </c>
      <c r="EE11" s="40" t="s">
        <v>99</v>
      </c>
      <c r="EF11" s="29" t="s">
        <v>100</v>
      </c>
      <c r="EG11" s="109" t="s">
        <v>101</v>
      </c>
      <c r="EH11" s="29" t="s">
        <v>102</v>
      </c>
      <c r="EI11" s="40" t="s">
        <v>103</v>
      </c>
      <c r="EJ11" s="29" t="s">
        <v>104</v>
      </c>
      <c r="EK11" s="109" t="s">
        <v>80</v>
      </c>
      <c r="EL11" s="114" t="s">
        <v>50</v>
      </c>
      <c r="EM11" s="115" t="s">
        <v>50</v>
      </c>
      <c r="EN11" s="115" t="s">
        <v>50</v>
      </c>
      <c r="EO11" s="116" t="s">
        <v>4</v>
      </c>
      <c r="EP11" s="117" t="s">
        <v>57</v>
      </c>
      <c r="EQ11" s="166" t="s">
        <v>113</v>
      </c>
    </row>
    <row r="12" spans="1:148" s="104" customFormat="1" ht="119.25" customHeight="1" thickBot="1">
      <c r="B12" s="105" t="str">
        <f t="shared" ref="B12:AG12" si="0">INDEX(StringSet,MATCH(B11,StringKeys,0),LanguageIndex)</f>
        <v>Name</v>
      </c>
      <c r="C12" s="106" t="str">
        <f t="shared" si="0"/>
        <v>Vorname</v>
      </c>
      <c r="D12" s="106" t="str">
        <f t="shared" si="0"/>
        <v>Geburtsdatum</v>
      </c>
      <c r="E12" s="107" t="str">
        <f t="shared" si="0"/>
        <v>Geschlecht</v>
      </c>
      <c r="F12" s="108" t="str">
        <f t="shared" si="0"/>
        <v>Altersgruppe</v>
      </c>
      <c r="G12" s="109" t="str">
        <f t="shared" si="0"/>
        <v>Cha Quan</v>
      </c>
      <c r="H12" s="29" t="str">
        <f t="shared" si="0"/>
        <v>Huaquan</v>
      </c>
      <c r="I12" s="29" t="str">
        <f t="shared" si="0"/>
        <v>Hongquan</v>
      </c>
      <c r="J12" s="29" t="str">
        <f t="shared" si="0"/>
        <v>Paoquan</v>
      </c>
      <c r="K12" s="29" t="str">
        <f t="shared" si="0"/>
        <v>Shaolinquan</v>
      </c>
      <c r="L12" s="29" t="str">
        <f t="shared" si="0"/>
        <v>Xingyiquan</v>
      </c>
      <c r="M12" s="29" t="str">
        <f t="shared" si="0"/>
        <v>Baguazhang</v>
      </c>
      <c r="N12" s="29" t="str">
        <f t="shared" si="0"/>
        <v>Wudangquan</v>
      </c>
      <c r="O12" s="29" t="str">
        <f t="shared" si="0"/>
        <v>Bajiquan</v>
      </c>
      <c r="P12" s="110" t="str">
        <f t="shared" si="0"/>
        <v>Pigua</v>
      </c>
      <c r="Q12" s="110" t="str">
        <f t="shared" si="0"/>
        <v>Tongbei</v>
      </c>
      <c r="R12" s="110" t="str">
        <f t="shared" si="0"/>
        <v>Fanzi</v>
      </c>
      <c r="S12" s="110" t="str">
        <f t="shared" si="0"/>
        <v>Chuojiao</v>
      </c>
      <c r="T12" s="29" t="str">
        <f t="shared" si="0"/>
        <v>Ditangquan</v>
      </c>
      <c r="U12" s="29" t="str">
        <f t="shared" si="0"/>
        <v>Zuiquan</v>
      </c>
      <c r="V12" s="29" t="str">
        <f t="shared" si="0"/>
        <v>Tierstile</v>
      </c>
      <c r="W12" s="29" t="str">
        <f t="shared" si="0"/>
        <v>Weitere trad. Nordstile</v>
      </c>
      <c r="X12" s="29" t="str">
        <f t="shared" si="0"/>
        <v>Changquan Basis</v>
      </c>
      <c r="Y12" s="29" t="str">
        <f t="shared" si="0"/>
        <v>Changquan 32</v>
      </c>
      <c r="Z12" s="29" t="str">
        <f t="shared" si="0"/>
        <v>Changquan 46</v>
      </c>
      <c r="AA12" s="29" t="str">
        <f t="shared" si="0"/>
        <v xml:space="preserve">Changquan Int. WKF I+II </v>
      </c>
      <c r="AB12" s="110" t="str">
        <f t="shared" si="0"/>
        <v>Changquan Freiform</v>
      </c>
      <c r="AC12" s="110" t="str">
        <f t="shared" si="0"/>
        <v>Changquan Int. WKF III</v>
      </c>
      <c r="AD12" s="29" t="str">
        <f t="shared" si="0"/>
        <v>Changquan Freiform m. Nandu</v>
      </c>
      <c r="AE12" s="40" t="str">
        <f t="shared" si="0"/>
        <v>Hung gar</v>
      </c>
      <c r="AF12" s="29" t="str">
        <f t="shared" si="0"/>
        <v>Chou gar</v>
      </c>
      <c r="AG12" s="111" t="str">
        <f t="shared" si="0"/>
        <v>Wuzuquan</v>
      </c>
      <c r="AH12" s="111" t="str">
        <f t="shared" ref="AH12:BQ12" si="1">INDEX(StringSet,MATCH(AH11,StringKeys,0),LanguageIndex)</f>
        <v>Hongjia</v>
      </c>
      <c r="AI12" s="111" t="str">
        <f t="shared" si="1"/>
        <v>Choy Li Fut</v>
      </c>
      <c r="AJ12" s="111" t="str">
        <f t="shared" si="1"/>
        <v>Yongchun Xiaoniantou</v>
      </c>
      <c r="AK12" s="111" t="str">
        <f t="shared" si="1"/>
        <v>Yongchun Chenqiao</v>
      </c>
      <c r="AL12" s="111" t="str">
        <f t="shared" si="1"/>
        <v>Yongchun Biaozhi</v>
      </c>
      <c r="AM12" s="111" t="str">
        <f t="shared" si="1"/>
        <v>Weitere trad. Südstile</v>
      </c>
      <c r="AN12" s="29" t="str">
        <f t="shared" si="1"/>
        <v>Nanquan Basis</v>
      </c>
      <c r="AO12" s="29" t="str">
        <f t="shared" si="1"/>
        <v>Nanquan 32</v>
      </c>
      <c r="AP12" s="29" t="str">
        <f t="shared" si="1"/>
        <v>Nanquan 55</v>
      </c>
      <c r="AQ12" s="29" t="str">
        <f t="shared" si="1"/>
        <v>Nanquan Int. WKF I+II</v>
      </c>
      <c r="AR12" s="110" t="str">
        <f t="shared" si="1"/>
        <v>Nanquan Freiform</v>
      </c>
      <c r="AS12" s="29" t="str">
        <f t="shared" si="1"/>
        <v>Nanquan Int. WKF III</v>
      </c>
      <c r="AT12" s="29" t="str">
        <f t="shared" si="1"/>
        <v xml:space="preserve">Nanquan Freiform m. Nandu </v>
      </c>
      <c r="AU12" s="40" t="str">
        <f t="shared" si="1"/>
        <v>Shaolin Kempo -gn</v>
      </c>
      <c r="AV12" s="29" t="str">
        <f t="shared" ref="AV12" si="2">INDEX(StringSet,MATCH(AV11,StringKeys,0),LanguageIndex)</f>
        <v>Weitere Stile -gn</v>
      </c>
      <c r="AW12" s="29" t="str">
        <f t="shared" ref="AW12" si="3">INDEX(StringSet,MATCH(AW11,StringKeys,0),LanguageIndex)</f>
        <v>Shaolin Kempo gn-bn</v>
      </c>
      <c r="AX12" s="29" t="str">
        <f t="shared" si="1"/>
        <v>Weitere Stile gn-bn</v>
      </c>
      <c r="AY12" s="29" t="str">
        <f t="shared" ref="AY12" si="4">INDEX(StringSet,MATCH(AY11,StringKeys,0),LanguageIndex)</f>
        <v>Shaolin Kempo bn-sw</v>
      </c>
      <c r="AZ12" s="29" t="str">
        <f t="shared" si="1"/>
        <v>Weitere Stile bn-sw</v>
      </c>
      <c r="BA12" s="40" t="str">
        <f t="shared" si="1"/>
        <v>Chen</v>
      </c>
      <c r="BB12" s="29" t="str">
        <f t="shared" si="1"/>
        <v>He</v>
      </c>
      <c r="BC12" s="29" t="str">
        <f t="shared" si="1"/>
        <v>Zhaobao</v>
      </c>
      <c r="BD12" s="29" t="str">
        <f t="shared" si="1"/>
        <v>Yang</v>
      </c>
      <c r="BE12" s="29" t="str">
        <f t="shared" si="1"/>
        <v>Wu</v>
      </c>
      <c r="BF12" s="29" t="str">
        <f t="shared" si="1"/>
        <v>Sun</v>
      </c>
      <c r="BG12" s="29" t="str">
        <f t="shared" ref="BG12" si="5">INDEX(StringSet,MATCH(BG11,StringKeys,0),LanguageIndex)</f>
        <v>Wudang</v>
      </c>
      <c r="BH12" s="29" t="str">
        <f t="shared" si="1"/>
        <v>Weitere Taijiquan</v>
      </c>
      <c r="BI12" s="29" t="str">
        <f t="shared" si="1"/>
        <v>Taijiquan 24</v>
      </c>
      <c r="BJ12" s="29" t="str">
        <f t="shared" si="1"/>
        <v>Taijiquan 32</v>
      </c>
      <c r="BK12" s="29" t="str">
        <f t="shared" si="1"/>
        <v>Taijiquan 42</v>
      </c>
      <c r="BL12" s="29" t="str">
        <f t="shared" si="1"/>
        <v>Taijiquan 48</v>
      </c>
      <c r="BM12" s="29" t="str">
        <f t="shared" si="1"/>
        <v>Taijiquan Int. WKF III</v>
      </c>
      <c r="BN12" s="29" t="str">
        <f t="shared" si="1"/>
        <v xml:space="preserve">Taijiquan Freiform m. Nandu </v>
      </c>
      <c r="BO12" s="112" t="str">
        <f t="shared" si="1"/>
        <v>Trad. Dao</v>
      </c>
      <c r="BP12" s="161" t="str">
        <f t="shared" si="1"/>
        <v>Trad. Jian</v>
      </c>
      <c r="BQ12" s="161" t="str">
        <f t="shared" si="1"/>
        <v>Shan</v>
      </c>
      <c r="BR12" s="161" t="str">
        <f t="shared" ref="BR12:BS12" si="6">INDEX(StringSet,MATCH(BR11,StringKeys,0),LanguageIndex)</f>
        <v>Bagua Kurzwaffen</v>
      </c>
      <c r="BS12" s="161" t="str">
        <f t="shared" si="6"/>
        <v>Xingyi Kurzwaffen</v>
      </c>
      <c r="BT12" s="161" t="str">
        <f t="shared" ref="BT12:CY12" si="7">INDEX(StringSet,MATCH(BT11,StringKeys,0),LanguageIndex)</f>
        <v>Weitere trad. Kurzwaffen</v>
      </c>
      <c r="BU12" s="40" t="str">
        <f t="shared" si="7"/>
        <v>Jianshu Basis</v>
      </c>
      <c r="BV12" s="29" t="str">
        <f t="shared" si="7"/>
        <v>Jianshu 32</v>
      </c>
      <c r="BW12" s="29" t="str">
        <f t="shared" si="7"/>
        <v>Jianshu 52</v>
      </c>
      <c r="BX12" s="29" t="str">
        <f t="shared" si="7"/>
        <v xml:space="preserve">Jianshu Int. WKF I+II </v>
      </c>
      <c r="BY12" s="110" t="str">
        <f t="shared" si="7"/>
        <v>Jianshu Freiform</v>
      </c>
      <c r="BZ12" s="29" t="str">
        <f t="shared" si="7"/>
        <v>Jianshu Int. WKF III</v>
      </c>
      <c r="CA12" s="29" t="str">
        <f t="shared" si="7"/>
        <v>Jianshu Freiform m. Nandu</v>
      </c>
      <c r="CB12" s="40" t="str">
        <f t="shared" si="7"/>
        <v>Daoshu Basis</v>
      </c>
      <c r="CC12" s="29" t="str">
        <f t="shared" si="7"/>
        <v>Daoshu 32</v>
      </c>
      <c r="CD12" s="29" t="str">
        <f t="shared" si="7"/>
        <v>Daoshu 42</v>
      </c>
      <c r="CE12" s="29" t="str">
        <f t="shared" si="7"/>
        <v xml:space="preserve">Daoshu Int. WKF I+II </v>
      </c>
      <c r="CF12" s="110" t="str">
        <f t="shared" si="7"/>
        <v>Daoshu Freiform</v>
      </c>
      <c r="CG12" s="29" t="str">
        <f t="shared" si="7"/>
        <v>Daoshu Int. WKF III</v>
      </c>
      <c r="CH12" s="29" t="str">
        <f t="shared" si="7"/>
        <v>Daoshu Freiform m. Nandu</v>
      </c>
      <c r="CI12" s="40" t="str">
        <f t="shared" si="7"/>
        <v>Nandao Basis</v>
      </c>
      <c r="CJ12" s="29" t="str">
        <f t="shared" si="7"/>
        <v>Nandao 32</v>
      </c>
      <c r="CK12" s="29" t="str">
        <f t="shared" si="7"/>
        <v>Nandao 49</v>
      </c>
      <c r="CL12" s="29" t="str">
        <f t="shared" si="7"/>
        <v xml:space="preserve">Nandao Int. WKF I+II </v>
      </c>
      <c r="CM12" s="110" t="str">
        <f t="shared" si="7"/>
        <v>Nandao Freiform</v>
      </c>
      <c r="CN12" s="29" t="str">
        <f t="shared" si="7"/>
        <v>Nandao Int. WKF III</v>
      </c>
      <c r="CO12" s="29" t="str">
        <f t="shared" si="7"/>
        <v>Nandao Freiform m. Nandu</v>
      </c>
      <c r="CP12" s="40" t="str">
        <f t="shared" si="7"/>
        <v>Taijijian 32</v>
      </c>
      <c r="CQ12" s="29" t="str">
        <f t="shared" si="7"/>
        <v>Taijiian 42</v>
      </c>
      <c r="CR12" s="29" t="str">
        <f t="shared" si="7"/>
        <v>Taijijian Int. WKF III/ FF m. Nandu</v>
      </c>
      <c r="CS12" s="40" t="str">
        <f t="shared" si="7"/>
        <v>Trad. Taijijian</v>
      </c>
      <c r="CT12" s="110" t="str">
        <f t="shared" si="7"/>
        <v>Taiji-shan (Fächer)</v>
      </c>
      <c r="CU12" s="29" t="str">
        <f t="shared" si="7"/>
        <v>Trad. Taijidao (Säbel)</v>
      </c>
      <c r="CV12" s="109" t="str">
        <f t="shared" si="7"/>
        <v>Trad. Gun</v>
      </c>
      <c r="CW12" s="29" t="str">
        <f t="shared" si="7"/>
        <v>Trad. Qiang</v>
      </c>
      <c r="CX12" s="29" t="str">
        <f t="shared" si="7"/>
        <v>Dadao / Pudao</v>
      </c>
      <c r="CY12" s="29" t="str">
        <f t="shared" si="7"/>
        <v>Weitere trad. Langwaffen</v>
      </c>
      <c r="CZ12" s="40" t="str">
        <f t="shared" ref="CZ12:EE12" si="8">INDEX(StringSet,MATCH(CZ11,StringKeys,0),LanguageIndex)</f>
        <v>Gunshu Basis</v>
      </c>
      <c r="DA12" s="29" t="str">
        <f t="shared" si="8"/>
        <v>Gunshu 32</v>
      </c>
      <c r="DB12" s="29" t="str">
        <f t="shared" si="8"/>
        <v>Gunshu 48</v>
      </c>
      <c r="DC12" s="29" t="str">
        <f t="shared" si="8"/>
        <v xml:space="preserve">Gunshu Int. WKF I+II </v>
      </c>
      <c r="DD12" s="110" t="str">
        <f t="shared" si="8"/>
        <v>Gunshu Freiform</v>
      </c>
      <c r="DE12" s="29" t="str">
        <f t="shared" si="8"/>
        <v>Gunshu Int. WKF III</v>
      </c>
      <c r="DF12" s="29" t="str">
        <f t="shared" si="8"/>
        <v>Gunshu Freiform m. Nandu</v>
      </c>
      <c r="DG12" s="40" t="str">
        <f t="shared" si="8"/>
        <v>Qiangshu Basis</v>
      </c>
      <c r="DH12" s="29" t="str">
        <f t="shared" si="8"/>
        <v>Qiangshu 28</v>
      </c>
      <c r="DI12" s="29" t="str">
        <f t="shared" si="8"/>
        <v>Qiangshu 44</v>
      </c>
      <c r="DJ12" s="29" t="str">
        <f t="shared" si="8"/>
        <v xml:space="preserve">Qiangshu Int. WKF I+II </v>
      </c>
      <c r="DK12" s="110" t="str">
        <f t="shared" si="8"/>
        <v>Qiangshu Freiform</v>
      </c>
      <c r="DL12" s="29" t="str">
        <f t="shared" si="8"/>
        <v>Qiangshu Int. WKF III</v>
      </c>
      <c r="DM12" s="29" t="str">
        <f t="shared" si="8"/>
        <v>Qiangshu Freiform m. Nandu</v>
      </c>
      <c r="DN12" s="40" t="str">
        <f t="shared" si="8"/>
        <v>Nangun Basis</v>
      </c>
      <c r="DO12" s="29" t="str">
        <f t="shared" si="8"/>
        <v>Nangun 32</v>
      </c>
      <c r="DP12" s="29" t="str">
        <f t="shared" si="8"/>
        <v>Nangun 44</v>
      </c>
      <c r="DQ12" s="29" t="str">
        <f t="shared" si="8"/>
        <v xml:space="preserve">Nangun Int. WKF I+II </v>
      </c>
      <c r="DR12" s="110" t="str">
        <f t="shared" si="8"/>
        <v>Nangun Freiform</v>
      </c>
      <c r="DS12" s="29" t="str">
        <f t="shared" si="8"/>
        <v>Nangun Int. WKF III</v>
      </c>
      <c r="DT12" s="29" t="str">
        <f t="shared" si="8"/>
        <v>Nangun Freiform m. Nandu</v>
      </c>
      <c r="DU12" s="40" t="str">
        <f t="shared" si="8"/>
        <v>Taiji Langwaffen</v>
      </c>
      <c r="DV12" s="112" t="str">
        <f t="shared" si="8"/>
        <v>Doppel Jian</v>
      </c>
      <c r="DW12" s="161" t="str">
        <f t="shared" si="8"/>
        <v>Doppel Dao</v>
      </c>
      <c r="DX12" s="161" t="str">
        <f t="shared" si="8"/>
        <v>Weitere Doppelwaffen</v>
      </c>
      <c r="DY12" s="113" t="str">
        <f t="shared" si="8"/>
        <v>Flexible Waffe</v>
      </c>
      <c r="DZ12" s="112" t="str">
        <f t="shared" si="8"/>
        <v>Holzpuppe</v>
      </c>
      <c r="EA12" s="112" t="str">
        <f t="shared" si="8"/>
        <v>Musikform</v>
      </c>
      <c r="EB12" s="109" t="str">
        <f t="shared" si="8"/>
        <v>Yongchun Partner</v>
      </c>
      <c r="EC12" s="29" t="str">
        <f t="shared" si="8"/>
        <v>KF Partner mit Waffen</v>
      </c>
      <c r="ED12" s="29" t="str">
        <f t="shared" si="8"/>
        <v>KF Partner ohne Waffen</v>
      </c>
      <c r="EE12" s="40" t="str">
        <f t="shared" si="8"/>
        <v>TJ Partner mit Waffen</v>
      </c>
      <c r="EF12" s="29" t="str">
        <f t="shared" ref="EF12:EQ12" si="9">INDEX(StringSet,MATCH(EF11,StringKeys,0),LanguageIndex)</f>
        <v>TJ Partner ohne Waffen</v>
      </c>
      <c r="EG12" s="109" t="str">
        <f t="shared" si="9"/>
        <v>KF Gruppen mit Waffen</v>
      </c>
      <c r="EH12" s="29" t="str">
        <f t="shared" si="9"/>
        <v>KF Gruppen ohne Waffen</v>
      </c>
      <c r="EI12" s="40" t="str">
        <f t="shared" si="9"/>
        <v>TJ Gruppen mit Waffen</v>
      </c>
      <c r="EJ12" s="29" t="str">
        <f t="shared" si="9"/>
        <v>TJ Gruppen ohne Waffen</v>
      </c>
      <c r="EK12" s="109" t="str">
        <f t="shared" si="9"/>
        <v>Selbstverteidigung</v>
      </c>
      <c r="EL12" s="114" t="str">
        <f t="shared" si="9"/>
        <v>Gewicht</v>
      </c>
      <c r="EM12" s="115" t="str">
        <f t="shared" ref="EM12" si="10">INDEX(StringSet,MATCH(EM11,StringKeys,0),LanguageIndex)</f>
        <v>Gewicht</v>
      </c>
      <c r="EN12" s="115" t="str">
        <f t="shared" si="9"/>
        <v>Gewicht</v>
      </c>
      <c r="EO12" s="116" t="str">
        <f t="shared" si="9"/>
        <v>Anzahl Formen</v>
      </c>
      <c r="EP12" s="117" t="str">
        <f t="shared" si="9"/>
        <v>Kosten</v>
      </c>
      <c r="EQ12" s="166" t="str">
        <f t="shared" si="9"/>
        <v>Bezahlt</v>
      </c>
    </row>
    <row r="13" spans="1:148">
      <c r="B13" s="119"/>
      <c r="C13" s="120"/>
      <c r="D13" s="121"/>
      <c r="E13" s="122"/>
      <c r="F13" s="97" t="str">
        <f t="shared" ref="F13:F44" si="11">IF(B:B&lt;&gt;"",VLOOKUP(D:D,rngAgeClasses,2,TRUE),"")</f>
        <v/>
      </c>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5"/>
      <c r="AF13" s="124"/>
      <c r="AG13" s="124"/>
      <c r="AH13" s="124"/>
      <c r="AI13" s="124"/>
      <c r="AJ13" s="124"/>
      <c r="AK13" s="124"/>
      <c r="AL13" s="124"/>
      <c r="AM13" s="124"/>
      <c r="AN13" s="124"/>
      <c r="AO13" s="124"/>
      <c r="AP13" s="124"/>
      <c r="AQ13" s="124"/>
      <c r="AR13" s="124"/>
      <c r="AS13" s="124"/>
      <c r="AT13" s="124"/>
      <c r="AU13" s="125"/>
      <c r="AV13" s="124"/>
      <c r="AW13" s="124"/>
      <c r="AX13" s="124"/>
      <c r="AY13" s="124"/>
      <c r="AZ13" s="124"/>
      <c r="BA13" s="125"/>
      <c r="BB13" s="124"/>
      <c r="BC13" s="124"/>
      <c r="BD13" s="124"/>
      <c r="BE13" s="124"/>
      <c r="BF13" s="124"/>
      <c r="BG13" s="124"/>
      <c r="BH13" s="124"/>
      <c r="BI13" s="124"/>
      <c r="BJ13" s="124"/>
      <c r="BK13" s="124"/>
      <c r="BL13" s="124"/>
      <c r="BM13" s="124"/>
      <c r="BN13" s="124"/>
      <c r="BO13" s="123"/>
      <c r="BP13" s="124"/>
      <c r="BQ13" s="124"/>
      <c r="BR13" s="124"/>
      <c r="BS13" s="124"/>
      <c r="BT13" s="124"/>
      <c r="BU13" s="125"/>
      <c r="BV13" s="124"/>
      <c r="BW13" s="124"/>
      <c r="BX13" s="124"/>
      <c r="BY13" s="124"/>
      <c r="BZ13" s="124"/>
      <c r="CA13" s="124"/>
      <c r="CB13" s="125"/>
      <c r="CC13" s="124"/>
      <c r="CD13" s="124"/>
      <c r="CE13" s="124"/>
      <c r="CF13" s="124"/>
      <c r="CG13" s="124"/>
      <c r="CH13" s="124"/>
      <c r="CI13" s="125"/>
      <c r="CJ13" s="124"/>
      <c r="CK13" s="124"/>
      <c r="CL13" s="124"/>
      <c r="CM13" s="124"/>
      <c r="CN13" s="124"/>
      <c r="CO13" s="124"/>
      <c r="CP13" s="125"/>
      <c r="CQ13" s="124"/>
      <c r="CR13" s="124"/>
      <c r="CS13" s="125"/>
      <c r="CT13" s="124"/>
      <c r="CU13" s="124"/>
      <c r="CV13" s="123"/>
      <c r="CW13" s="124"/>
      <c r="CX13" s="124"/>
      <c r="CY13" s="124"/>
      <c r="CZ13" s="125"/>
      <c r="DA13" s="124"/>
      <c r="DB13" s="124"/>
      <c r="DC13" s="124"/>
      <c r="DD13" s="124"/>
      <c r="DE13" s="124"/>
      <c r="DF13" s="124"/>
      <c r="DG13" s="125"/>
      <c r="DH13" s="124"/>
      <c r="DI13" s="124"/>
      <c r="DJ13" s="124"/>
      <c r="DK13" s="124"/>
      <c r="DL13" s="124"/>
      <c r="DM13" s="124"/>
      <c r="DN13" s="125"/>
      <c r="DO13" s="124"/>
      <c r="DP13" s="124"/>
      <c r="DQ13" s="124"/>
      <c r="DR13" s="124"/>
      <c r="DS13" s="124"/>
      <c r="DT13" s="124"/>
      <c r="DU13" s="125"/>
      <c r="DV13" s="123"/>
      <c r="DW13" s="124"/>
      <c r="DX13" s="124"/>
      <c r="DY13" s="125"/>
      <c r="DZ13" s="123"/>
      <c r="EA13" s="123"/>
      <c r="EB13" s="123"/>
      <c r="EC13" s="124"/>
      <c r="ED13" s="124"/>
      <c r="EE13" s="125"/>
      <c r="EF13" s="124"/>
      <c r="EG13" s="123"/>
      <c r="EH13" s="124"/>
      <c r="EI13" s="125"/>
      <c r="EJ13" s="124"/>
      <c r="EK13" s="123"/>
      <c r="EL13" s="126"/>
      <c r="EM13" s="127"/>
      <c r="EN13" s="127"/>
      <c r="EO13" s="82" t="str">
        <f t="shared" ref="EO13:EO44" si="12">IF(B:B&lt;&gt;"",COUNTA(G13:EN13),"")</f>
        <v/>
      </c>
      <c r="EP13" s="83" t="str">
        <f>IF(B:B&lt;&gt;"",VLOOKUP('Entry Form|Teilnehmer'!EO:EO,rngCostTable,2,TRUE),"")</f>
        <v/>
      </c>
      <c r="EQ13" s="167"/>
    </row>
    <row r="14" spans="1:148">
      <c r="F14" s="97" t="str">
        <f t="shared" si="11"/>
        <v/>
      </c>
      <c r="EO14" s="82" t="str">
        <f t="shared" si="12"/>
        <v/>
      </c>
      <c r="EP14" s="83" t="str">
        <f>IF(B:B&lt;&gt;"",VLOOKUP('Entry Form|Teilnehmer'!EO:EO,rngCostTable,2,TRUE),"")</f>
        <v/>
      </c>
    </row>
    <row r="15" spans="1:148">
      <c r="F15" s="97" t="str">
        <f t="shared" si="11"/>
        <v/>
      </c>
      <c r="EO15" s="82" t="str">
        <f t="shared" si="12"/>
        <v/>
      </c>
      <c r="EP15" s="83" t="str">
        <f>IF(B:B&lt;&gt;"",VLOOKUP('Entry Form|Teilnehmer'!EO:EO,rngCostTable,2,TRUE),"")</f>
        <v/>
      </c>
    </row>
    <row r="16" spans="1:148">
      <c r="F16" s="97" t="str">
        <f t="shared" si="11"/>
        <v/>
      </c>
      <c r="EO16" s="82" t="str">
        <f t="shared" si="12"/>
        <v/>
      </c>
      <c r="EP16" s="83" t="str">
        <f>IF(B:B&lt;&gt;"",VLOOKUP('Entry Form|Teilnehmer'!EO:EO,rngCostTable,2,TRUE),"")</f>
        <v/>
      </c>
    </row>
    <row r="17" spans="6:146">
      <c r="F17" s="97" t="str">
        <f t="shared" si="11"/>
        <v/>
      </c>
      <c r="EO17" s="82" t="str">
        <f t="shared" si="12"/>
        <v/>
      </c>
      <c r="EP17" s="83" t="str">
        <f>IF(B:B&lt;&gt;"",VLOOKUP('Entry Form|Teilnehmer'!EO:EO,rngCostTable,2,TRUE),"")</f>
        <v/>
      </c>
    </row>
    <row r="18" spans="6:146">
      <c r="F18" s="97" t="str">
        <f t="shared" si="11"/>
        <v/>
      </c>
      <c r="EO18" s="82" t="str">
        <f t="shared" si="12"/>
        <v/>
      </c>
      <c r="EP18" s="83" t="str">
        <f>IF(B:B&lt;&gt;"",VLOOKUP('Entry Form|Teilnehmer'!EO:EO,rngCostTable,2,TRUE),"")</f>
        <v/>
      </c>
    </row>
    <row r="19" spans="6:146">
      <c r="F19" s="97" t="str">
        <f t="shared" si="11"/>
        <v/>
      </c>
      <c r="EO19" s="82" t="str">
        <f t="shared" si="12"/>
        <v/>
      </c>
      <c r="EP19" s="83" t="str">
        <f>IF(B:B&lt;&gt;"",VLOOKUP('Entry Form|Teilnehmer'!EO:EO,rngCostTable,2,TRUE),"")</f>
        <v/>
      </c>
    </row>
    <row r="20" spans="6:146">
      <c r="F20" s="97" t="str">
        <f t="shared" si="11"/>
        <v/>
      </c>
      <c r="EO20" s="82" t="str">
        <f t="shared" si="12"/>
        <v/>
      </c>
      <c r="EP20" s="83" t="str">
        <f>IF(B:B&lt;&gt;"",VLOOKUP('Entry Form|Teilnehmer'!EO:EO,rngCostTable,2,TRUE),"")</f>
        <v/>
      </c>
    </row>
    <row r="21" spans="6:146">
      <c r="F21" s="97" t="str">
        <f t="shared" si="11"/>
        <v/>
      </c>
      <c r="EO21" s="82" t="str">
        <f t="shared" si="12"/>
        <v/>
      </c>
      <c r="EP21" s="83" t="str">
        <f>IF(B:B&lt;&gt;"",VLOOKUP('Entry Form|Teilnehmer'!EO:EO,rngCostTable,2,TRUE),"")</f>
        <v/>
      </c>
    </row>
    <row r="22" spans="6:146">
      <c r="F22" s="97" t="str">
        <f t="shared" si="11"/>
        <v/>
      </c>
      <c r="EO22" s="82" t="str">
        <f t="shared" si="12"/>
        <v/>
      </c>
      <c r="EP22" s="83" t="str">
        <f>IF(B:B&lt;&gt;"",VLOOKUP('Entry Form|Teilnehmer'!EO:EO,rngCostTable,2,TRUE),"")</f>
        <v/>
      </c>
    </row>
    <row r="23" spans="6:146">
      <c r="F23" s="97" t="str">
        <f t="shared" si="11"/>
        <v/>
      </c>
      <c r="EO23" s="82" t="str">
        <f t="shared" si="12"/>
        <v/>
      </c>
      <c r="EP23" s="83" t="str">
        <f>IF(B:B&lt;&gt;"",VLOOKUP('Entry Form|Teilnehmer'!EO:EO,rngCostTable,2,TRUE),"")</f>
        <v/>
      </c>
    </row>
    <row r="24" spans="6:146">
      <c r="F24" s="97" t="str">
        <f t="shared" si="11"/>
        <v/>
      </c>
      <c r="EO24" s="82" t="str">
        <f t="shared" si="12"/>
        <v/>
      </c>
      <c r="EP24" s="83" t="str">
        <f>IF(B:B&lt;&gt;"",VLOOKUP('Entry Form|Teilnehmer'!EO:EO,rngCostTable,2,TRUE),"")</f>
        <v/>
      </c>
    </row>
    <row r="25" spans="6:146">
      <c r="F25" s="97" t="str">
        <f t="shared" si="11"/>
        <v/>
      </c>
      <c r="EO25" s="82" t="str">
        <f t="shared" si="12"/>
        <v/>
      </c>
      <c r="EP25" s="83" t="str">
        <f>IF(B:B&lt;&gt;"",VLOOKUP('Entry Form|Teilnehmer'!EO:EO,rngCostTable,2,TRUE),"")</f>
        <v/>
      </c>
    </row>
    <row r="26" spans="6:146">
      <c r="F26" s="97" t="str">
        <f t="shared" si="11"/>
        <v/>
      </c>
      <c r="EO26" s="82" t="str">
        <f t="shared" si="12"/>
        <v/>
      </c>
      <c r="EP26" s="83" t="str">
        <f>IF(B:B&lt;&gt;"",VLOOKUP('Entry Form|Teilnehmer'!EO:EO,rngCostTable,2,TRUE),"")</f>
        <v/>
      </c>
    </row>
    <row r="27" spans="6:146">
      <c r="F27" s="97" t="str">
        <f t="shared" si="11"/>
        <v/>
      </c>
      <c r="EO27" s="82" t="str">
        <f t="shared" si="12"/>
        <v/>
      </c>
      <c r="EP27" s="83" t="str">
        <f>IF(B:B&lt;&gt;"",VLOOKUP('Entry Form|Teilnehmer'!EO:EO,rngCostTable,2,TRUE),"")</f>
        <v/>
      </c>
    </row>
    <row r="28" spans="6:146">
      <c r="F28" s="97" t="str">
        <f t="shared" si="11"/>
        <v/>
      </c>
      <c r="EO28" s="82" t="str">
        <f t="shared" si="12"/>
        <v/>
      </c>
      <c r="EP28" s="83" t="str">
        <f>IF(B:B&lt;&gt;"",VLOOKUP('Entry Form|Teilnehmer'!EO:EO,rngCostTable,2,TRUE),"")</f>
        <v/>
      </c>
    </row>
    <row r="29" spans="6:146">
      <c r="F29" s="97" t="str">
        <f t="shared" si="11"/>
        <v/>
      </c>
      <c r="EO29" s="82" t="str">
        <f t="shared" si="12"/>
        <v/>
      </c>
      <c r="EP29" s="83" t="str">
        <f>IF(B:B&lt;&gt;"",VLOOKUP('Entry Form|Teilnehmer'!EO:EO,rngCostTable,2,TRUE),"")</f>
        <v/>
      </c>
    </row>
    <row r="30" spans="6:146">
      <c r="F30" s="97" t="str">
        <f t="shared" si="11"/>
        <v/>
      </c>
      <c r="EO30" s="82" t="str">
        <f t="shared" si="12"/>
        <v/>
      </c>
      <c r="EP30" s="83" t="str">
        <f>IF(B:B&lt;&gt;"",VLOOKUP('Entry Form|Teilnehmer'!EO:EO,rngCostTable,2,TRUE),"")</f>
        <v/>
      </c>
    </row>
    <row r="31" spans="6:146">
      <c r="F31" s="97" t="str">
        <f t="shared" si="11"/>
        <v/>
      </c>
      <c r="EO31" s="82" t="str">
        <f t="shared" si="12"/>
        <v/>
      </c>
      <c r="EP31" s="83" t="str">
        <f>IF(B:B&lt;&gt;"",VLOOKUP('Entry Form|Teilnehmer'!EO:EO,rngCostTable,2,TRUE),"")</f>
        <v/>
      </c>
    </row>
    <row r="32" spans="6:146">
      <c r="F32" s="97" t="str">
        <f t="shared" si="11"/>
        <v/>
      </c>
      <c r="EO32" s="82" t="str">
        <f t="shared" si="12"/>
        <v/>
      </c>
      <c r="EP32" s="83" t="str">
        <f>IF(B:B&lt;&gt;"",VLOOKUP('Entry Form|Teilnehmer'!EO:EO,rngCostTable,2,TRUE),"")</f>
        <v/>
      </c>
    </row>
    <row r="33" spans="6:146">
      <c r="F33" s="97" t="str">
        <f t="shared" si="11"/>
        <v/>
      </c>
      <c r="EO33" s="82" t="str">
        <f t="shared" si="12"/>
        <v/>
      </c>
      <c r="EP33" s="83" t="str">
        <f>IF(B:B&lt;&gt;"",VLOOKUP('Entry Form|Teilnehmer'!EO:EO,rngCostTable,2,TRUE),"")</f>
        <v/>
      </c>
    </row>
    <row r="34" spans="6:146">
      <c r="F34" s="97" t="str">
        <f t="shared" si="11"/>
        <v/>
      </c>
      <c r="EO34" s="82" t="str">
        <f t="shared" si="12"/>
        <v/>
      </c>
      <c r="EP34" s="83" t="str">
        <f>IF(B:B&lt;&gt;"",VLOOKUP('Entry Form|Teilnehmer'!EO:EO,rngCostTable,2,TRUE),"")</f>
        <v/>
      </c>
    </row>
    <row r="35" spans="6:146">
      <c r="F35" s="97" t="str">
        <f t="shared" si="11"/>
        <v/>
      </c>
      <c r="EO35" s="82" t="str">
        <f t="shared" si="12"/>
        <v/>
      </c>
      <c r="EP35" s="83" t="str">
        <f>IF(B:B&lt;&gt;"",VLOOKUP('Entry Form|Teilnehmer'!EO:EO,rngCostTable,2,TRUE),"")</f>
        <v/>
      </c>
    </row>
    <row r="36" spans="6:146">
      <c r="F36" s="97" t="str">
        <f t="shared" si="11"/>
        <v/>
      </c>
      <c r="EO36" s="82" t="str">
        <f t="shared" si="12"/>
        <v/>
      </c>
      <c r="EP36" s="83" t="str">
        <f>IF(B:B&lt;&gt;"",VLOOKUP('Entry Form|Teilnehmer'!EO:EO,rngCostTable,2,TRUE),"")</f>
        <v/>
      </c>
    </row>
    <row r="37" spans="6:146">
      <c r="F37" s="97" t="str">
        <f t="shared" si="11"/>
        <v/>
      </c>
      <c r="EO37" s="82" t="str">
        <f t="shared" si="12"/>
        <v/>
      </c>
      <c r="EP37" s="83" t="str">
        <f>IF(B:B&lt;&gt;"",VLOOKUP('Entry Form|Teilnehmer'!EO:EO,rngCostTable,2,TRUE),"")</f>
        <v/>
      </c>
    </row>
    <row r="38" spans="6:146">
      <c r="F38" s="97" t="str">
        <f t="shared" si="11"/>
        <v/>
      </c>
      <c r="EO38" s="82" t="str">
        <f t="shared" si="12"/>
        <v/>
      </c>
      <c r="EP38" s="83" t="str">
        <f>IF(B:B&lt;&gt;"",VLOOKUP('Entry Form|Teilnehmer'!EO:EO,rngCostTable,2,TRUE),"")</f>
        <v/>
      </c>
    </row>
    <row r="39" spans="6:146">
      <c r="F39" s="97" t="str">
        <f t="shared" si="11"/>
        <v/>
      </c>
      <c r="EO39" s="82" t="str">
        <f t="shared" si="12"/>
        <v/>
      </c>
      <c r="EP39" s="83" t="str">
        <f>IF(B:B&lt;&gt;"",VLOOKUP('Entry Form|Teilnehmer'!EO:EO,rngCostTable,2,TRUE),"")</f>
        <v/>
      </c>
    </row>
    <row r="40" spans="6:146">
      <c r="F40" s="97" t="str">
        <f t="shared" si="11"/>
        <v/>
      </c>
      <c r="EO40" s="82" t="str">
        <f t="shared" si="12"/>
        <v/>
      </c>
      <c r="EP40" s="83" t="str">
        <f>IF(B:B&lt;&gt;"",VLOOKUP('Entry Form|Teilnehmer'!EO:EO,rngCostTable,2,TRUE),"")</f>
        <v/>
      </c>
    </row>
    <row r="41" spans="6:146">
      <c r="F41" s="97" t="str">
        <f t="shared" si="11"/>
        <v/>
      </c>
      <c r="EO41" s="82" t="str">
        <f t="shared" si="12"/>
        <v/>
      </c>
      <c r="EP41" s="83" t="str">
        <f>IF(B:B&lt;&gt;"",VLOOKUP('Entry Form|Teilnehmer'!EO:EO,rngCostTable,2,TRUE),"")</f>
        <v/>
      </c>
    </row>
    <row r="42" spans="6:146">
      <c r="F42" s="97" t="str">
        <f t="shared" si="11"/>
        <v/>
      </c>
      <c r="EO42" s="82" t="str">
        <f t="shared" si="12"/>
        <v/>
      </c>
      <c r="EP42" s="83" t="str">
        <f>IF(B:B&lt;&gt;"",VLOOKUP('Entry Form|Teilnehmer'!EO:EO,rngCostTable,2,TRUE),"")</f>
        <v/>
      </c>
    </row>
    <row r="43" spans="6:146">
      <c r="F43" s="97" t="str">
        <f t="shared" si="11"/>
        <v/>
      </c>
      <c r="EO43" s="82" t="str">
        <f t="shared" si="12"/>
        <v/>
      </c>
      <c r="EP43" s="83" t="str">
        <f>IF(B:B&lt;&gt;"",VLOOKUP('Entry Form|Teilnehmer'!EO:EO,rngCostTable,2,TRUE),"")</f>
        <v/>
      </c>
    </row>
    <row r="44" spans="6:146">
      <c r="F44" s="97" t="str">
        <f t="shared" si="11"/>
        <v/>
      </c>
      <c r="EO44" s="82" t="str">
        <f t="shared" si="12"/>
        <v/>
      </c>
      <c r="EP44" s="83" t="str">
        <f>IF(B:B&lt;&gt;"",VLOOKUP('Entry Form|Teilnehmer'!EO:EO,rngCostTable,2,TRUE),"")</f>
        <v/>
      </c>
    </row>
    <row r="45" spans="6:146">
      <c r="F45" s="97" t="str">
        <f t="shared" ref="F45:F76" si="13">IF(B:B&lt;&gt;"",VLOOKUP(D:D,rngAgeClasses,2,TRUE),"")</f>
        <v/>
      </c>
      <c r="EO45" s="82" t="str">
        <f t="shared" ref="EO45:EO76" si="14">IF(B:B&lt;&gt;"",COUNTA(G45:EN45),"")</f>
        <v/>
      </c>
      <c r="EP45" s="83" t="str">
        <f>IF(B:B&lt;&gt;"",VLOOKUP('Entry Form|Teilnehmer'!EO:EO,rngCostTable,2,TRUE),"")</f>
        <v/>
      </c>
    </row>
    <row r="46" spans="6:146">
      <c r="F46" s="97" t="str">
        <f t="shared" si="13"/>
        <v/>
      </c>
      <c r="EO46" s="82" t="str">
        <f t="shared" si="14"/>
        <v/>
      </c>
      <c r="EP46" s="83" t="str">
        <f>IF(B:B&lt;&gt;"",VLOOKUP('Entry Form|Teilnehmer'!EO:EO,rngCostTable,2,TRUE),"")</f>
        <v/>
      </c>
    </row>
    <row r="47" spans="6:146">
      <c r="F47" s="97" t="str">
        <f t="shared" si="13"/>
        <v/>
      </c>
      <c r="EO47" s="82" t="str">
        <f t="shared" si="14"/>
        <v/>
      </c>
      <c r="EP47" s="83" t="str">
        <f>IF(B:B&lt;&gt;"",VLOOKUP('Entry Form|Teilnehmer'!EO:EO,rngCostTable,2,TRUE),"")</f>
        <v/>
      </c>
    </row>
    <row r="48" spans="6:146">
      <c r="F48" s="97" t="str">
        <f t="shared" si="13"/>
        <v/>
      </c>
      <c r="EO48" s="82" t="str">
        <f t="shared" si="14"/>
        <v/>
      </c>
      <c r="EP48" s="83" t="str">
        <f>IF(B:B&lt;&gt;"",VLOOKUP('Entry Form|Teilnehmer'!EO:EO,rngCostTable,2,TRUE),"")</f>
        <v/>
      </c>
    </row>
    <row r="49" spans="6:146">
      <c r="F49" s="97" t="str">
        <f t="shared" si="13"/>
        <v/>
      </c>
      <c r="EO49" s="82" t="str">
        <f t="shared" si="14"/>
        <v/>
      </c>
      <c r="EP49" s="83" t="str">
        <f>IF(B:B&lt;&gt;"",VLOOKUP('Entry Form|Teilnehmer'!EO:EO,rngCostTable,2,TRUE),"")</f>
        <v/>
      </c>
    </row>
    <row r="50" spans="6:146">
      <c r="F50" s="97" t="str">
        <f t="shared" si="13"/>
        <v/>
      </c>
      <c r="EO50" s="82" t="str">
        <f t="shared" si="14"/>
        <v/>
      </c>
      <c r="EP50" s="83" t="str">
        <f>IF(B:B&lt;&gt;"",VLOOKUP('Entry Form|Teilnehmer'!EO:EO,rngCostTable,2,TRUE),"")</f>
        <v/>
      </c>
    </row>
    <row r="51" spans="6:146">
      <c r="F51" s="97" t="str">
        <f t="shared" si="13"/>
        <v/>
      </c>
      <c r="EO51" s="82" t="str">
        <f t="shared" si="14"/>
        <v/>
      </c>
      <c r="EP51" s="83" t="str">
        <f>IF(B:B&lt;&gt;"",VLOOKUP('Entry Form|Teilnehmer'!EO:EO,rngCostTable,2,TRUE),"")</f>
        <v/>
      </c>
    </row>
    <row r="52" spans="6:146">
      <c r="F52" s="97" t="str">
        <f t="shared" si="13"/>
        <v/>
      </c>
      <c r="EO52" s="82" t="str">
        <f t="shared" si="14"/>
        <v/>
      </c>
      <c r="EP52" s="83" t="str">
        <f>IF(B:B&lt;&gt;"",VLOOKUP('Entry Form|Teilnehmer'!EO:EO,rngCostTable,2,TRUE),"")</f>
        <v/>
      </c>
    </row>
    <row r="53" spans="6:146">
      <c r="F53" s="97" t="str">
        <f t="shared" si="13"/>
        <v/>
      </c>
      <c r="EO53" s="82" t="str">
        <f t="shared" si="14"/>
        <v/>
      </c>
      <c r="EP53" s="83" t="str">
        <f>IF(B:B&lt;&gt;"",VLOOKUP('Entry Form|Teilnehmer'!EO:EO,rngCostTable,2,TRUE),"")</f>
        <v/>
      </c>
    </row>
    <row r="54" spans="6:146">
      <c r="F54" s="97" t="str">
        <f t="shared" si="13"/>
        <v/>
      </c>
      <c r="EO54" s="82" t="str">
        <f t="shared" si="14"/>
        <v/>
      </c>
      <c r="EP54" s="83" t="str">
        <f>IF(B:B&lt;&gt;"",VLOOKUP('Entry Form|Teilnehmer'!EO:EO,rngCostTable,2,TRUE),"")</f>
        <v/>
      </c>
    </row>
    <row r="55" spans="6:146">
      <c r="F55" s="97" t="str">
        <f t="shared" si="13"/>
        <v/>
      </c>
      <c r="EO55" s="82" t="str">
        <f t="shared" si="14"/>
        <v/>
      </c>
      <c r="EP55" s="83" t="str">
        <f>IF(B:B&lt;&gt;"",VLOOKUP('Entry Form|Teilnehmer'!EO:EO,rngCostTable,2,TRUE),"")</f>
        <v/>
      </c>
    </row>
    <row r="56" spans="6:146">
      <c r="F56" s="97" t="str">
        <f t="shared" si="13"/>
        <v/>
      </c>
      <c r="EO56" s="82" t="str">
        <f t="shared" si="14"/>
        <v/>
      </c>
      <c r="EP56" s="83" t="str">
        <f>IF(B:B&lt;&gt;"",VLOOKUP('Entry Form|Teilnehmer'!EO:EO,rngCostTable,2,TRUE),"")</f>
        <v/>
      </c>
    </row>
    <row r="57" spans="6:146">
      <c r="F57" s="97" t="str">
        <f t="shared" si="13"/>
        <v/>
      </c>
      <c r="EO57" s="82" t="str">
        <f t="shared" si="14"/>
        <v/>
      </c>
      <c r="EP57" s="83" t="str">
        <f>IF(B:B&lt;&gt;"",VLOOKUP('Entry Form|Teilnehmer'!EO:EO,rngCostTable,2,TRUE),"")</f>
        <v/>
      </c>
    </row>
    <row r="58" spans="6:146">
      <c r="F58" s="97" t="str">
        <f t="shared" si="13"/>
        <v/>
      </c>
      <c r="EO58" s="82" t="str">
        <f t="shared" si="14"/>
        <v/>
      </c>
      <c r="EP58" s="83" t="str">
        <f>IF(B:B&lt;&gt;"",VLOOKUP('Entry Form|Teilnehmer'!EO:EO,rngCostTable,2,TRUE),"")</f>
        <v/>
      </c>
    </row>
    <row r="59" spans="6:146">
      <c r="F59" s="97" t="str">
        <f t="shared" si="13"/>
        <v/>
      </c>
      <c r="EO59" s="82" t="str">
        <f t="shared" si="14"/>
        <v/>
      </c>
      <c r="EP59" s="83" t="str">
        <f>IF(B:B&lt;&gt;"",VLOOKUP('Entry Form|Teilnehmer'!EO:EO,rngCostTable,2,TRUE),"")</f>
        <v/>
      </c>
    </row>
    <row r="60" spans="6:146">
      <c r="F60" s="97" t="str">
        <f t="shared" si="13"/>
        <v/>
      </c>
      <c r="EO60" s="82" t="str">
        <f t="shared" si="14"/>
        <v/>
      </c>
      <c r="EP60" s="83" t="str">
        <f>IF(B:B&lt;&gt;"",VLOOKUP('Entry Form|Teilnehmer'!EO:EO,rngCostTable,2,TRUE),"")</f>
        <v/>
      </c>
    </row>
    <row r="61" spans="6:146">
      <c r="F61" s="97" t="str">
        <f t="shared" si="13"/>
        <v/>
      </c>
      <c r="EO61" s="82" t="str">
        <f t="shared" si="14"/>
        <v/>
      </c>
      <c r="EP61" s="83" t="str">
        <f>IF(B:B&lt;&gt;"",VLOOKUP('Entry Form|Teilnehmer'!EO:EO,rngCostTable,2,TRUE),"")</f>
        <v/>
      </c>
    </row>
    <row r="62" spans="6:146">
      <c r="F62" s="97" t="str">
        <f t="shared" si="13"/>
        <v/>
      </c>
      <c r="EO62" s="82" t="str">
        <f t="shared" si="14"/>
        <v/>
      </c>
      <c r="EP62" s="83" t="str">
        <f>IF(B:B&lt;&gt;"",VLOOKUP('Entry Form|Teilnehmer'!EO:EO,rngCostTable,2,TRUE),"")</f>
        <v/>
      </c>
    </row>
    <row r="63" spans="6:146">
      <c r="F63" s="97" t="str">
        <f t="shared" si="13"/>
        <v/>
      </c>
      <c r="EO63" s="82" t="str">
        <f t="shared" si="14"/>
        <v/>
      </c>
      <c r="EP63" s="83" t="str">
        <f>IF(B:B&lt;&gt;"",VLOOKUP('Entry Form|Teilnehmer'!EO:EO,rngCostTable,2,TRUE),"")</f>
        <v/>
      </c>
    </row>
    <row r="64" spans="6:146">
      <c r="F64" s="97" t="str">
        <f t="shared" si="13"/>
        <v/>
      </c>
      <c r="EO64" s="82" t="str">
        <f t="shared" si="14"/>
        <v/>
      </c>
      <c r="EP64" s="83" t="str">
        <f>IF(B:B&lt;&gt;"",VLOOKUP('Entry Form|Teilnehmer'!EO:EO,rngCostTable,2,TRUE),"")</f>
        <v/>
      </c>
    </row>
    <row r="65" spans="6:146">
      <c r="F65" s="97" t="str">
        <f t="shared" si="13"/>
        <v/>
      </c>
      <c r="EO65" s="82" t="str">
        <f t="shared" si="14"/>
        <v/>
      </c>
      <c r="EP65" s="83" t="str">
        <f>IF(B:B&lt;&gt;"",VLOOKUP('Entry Form|Teilnehmer'!EO:EO,rngCostTable,2,TRUE),"")</f>
        <v/>
      </c>
    </row>
    <row r="66" spans="6:146">
      <c r="F66" s="97" t="str">
        <f t="shared" si="13"/>
        <v/>
      </c>
      <c r="EO66" s="82" t="str">
        <f t="shared" si="14"/>
        <v/>
      </c>
      <c r="EP66" s="83" t="str">
        <f>IF(B:B&lt;&gt;"",VLOOKUP('Entry Form|Teilnehmer'!EO:EO,rngCostTable,2,TRUE),"")</f>
        <v/>
      </c>
    </row>
    <row r="67" spans="6:146">
      <c r="F67" s="97" t="str">
        <f t="shared" si="13"/>
        <v/>
      </c>
      <c r="EO67" s="82" t="str">
        <f t="shared" si="14"/>
        <v/>
      </c>
      <c r="EP67" s="83" t="str">
        <f>IF(B:B&lt;&gt;"",VLOOKUP('Entry Form|Teilnehmer'!EO:EO,rngCostTable,2,TRUE),"")</f>
        <v/>
      </c>
    </row>
    <row r="68" spans="6:146">
      <c r="F68" s="97" t="str">
        <f t="shared" si="13"/>
        <v/>
      </c>
      <c r="EO68" s="82" t="str">
        <f t="shared" si="14"/>
        <v/>
      </c>
      <c r="EP68" s="83" t="str">
        <f>IF(B:B&lt;&gt;"",VLOOKUP('Entry Form|Teilnehmer'!EO:EO,rngCostTable,2,TRUE),"")</f>
        <v/>
      </c>
    </row>
    <row r="69" spans="6:146">
      <c r="F69" s="97" t="str">
        <f t="shared" si="13"/>
        <v/>
      </c>
      <c r="EO69" s="82" t="str">
        <f t="shared" si="14"/>
        <v/>
      </c>
      <c r="EP69" s="83" t="str">
        <f>IF(B:B&lt;&gt;"",VLOOKUP('Entry Form|Teilnehmer'!EO:EO,rngCostTable,2,TRUE),"")</f>
        <v/>
      </c>
    </row>
    <row r="70" spans="6:146">
      <c r="F70" s="97" t="str">
        <f t="shared" si="13"/>
        <v/>
      </c>
      <c r="EO70" s="82" t="str">
        <f t="shared" si="14"/>
        <v/>
      </c>
      <c r="EP70" s="83" t="str">
        <f>IF(B:B&lt;&gt;"",VLOOKUP('Entry Form|Teilnehmer'!EO:EO,rngCostTable,2,TRUE),"")</f>
        <v/>
      </c>
    </row>
    <row r="71" spans="6:146">
      <c r="F71" s="97" t="str">
        <f t="shared" si="13"/>
        <v/>
      </c>
      <c r="EO71" s="82" t="str">
        <f t="shared" si="14"/>
        <v/>
      </c>
      <c r="EP71" s="83" t="str">
        <f>IF(B:B&lt;&gt;"",VLOOKUP('Entry Form|Teilnehmer'!EO:EO,rngCostTable,2,TRUE),"")</f>
        <v/>
      </c>
    </row>
    <row r="72" spans="6:146">
      <c r="F72" s="97" t="str">
        <f t="shared" si="13"/>
        <v/>
      </c>
      <c r="EO72" s="82" t="str">
        <f t="shared" si="14"/>
        <v/>
      </c>
      <c r="EP72" s="83" t="str">
        <f>IF(B:B&lt;&gt;"",VLOOKUP('Entry Form|Teilnehmer'!EO:EO,rngCostTable,2,TRUE),"")</f>
        <v/>
      </c>
    </row>
    <row r="73" spans="6:146">
      <c r="F73" s="97" t="str">
        <f t="shared" si="13"/>
        <v/>
      </c>
      <c r="EO73" s="82" t="str">
        <f t="shared" si="14"/>
        <v/>
      </c>
      <c r="EP73" s="83" t="str">
        <f>IF(B:B&lt;&gt;"",VLOOKUP('Entry Form|Teilnehmer'!EO:EO,rngCostTable,2,TRUE),"")</f>
        <v/>
      </c>
    </row>
    <row r="74" spans="6:146">
      <c r="F74" s="97" t="str">
        <f t="shared" si="13"/>
        <v/>
      </c>
      <c r="EO74" s="82" t="str">
        <f t="shared" si="14"/>
        <v/>
      </c>
      <c r="EP74" s="83" t="str">
        <f>IF(B:B&lt;&gt;"",VLOOKUP('Entry Form|Teilnehmer'!EO:EO,rngCostTable,2,TRUE),"")</f>
        <v/>
      </c>
    </row>
    <row r="75" spans="6:146">
      <c r="F75" s="97" t="str">
        <f t="shared" si="13"/>
        <v/>
      </c>
      <c r="EO75" s="82" t="str">
        <f t="shared" si="14"/>
        <v/>
      </c>
      <c r="EP75" s="83" t="str">
        <f>IF(B:B&lt;&gt;"",VLOOKUP('Entry Form|Teilnehmer'!EO:EO,rngCostTable,2,TRUE),"")</f>
        <v/>
      </c>
    </row>
    <row r="76" spans="6:146">
      <c r="F76" s="97" t="str">
        <f t="shared" si="13"/>
        <v/>
      </c>
      <c r="EO76" s="82" t="str">
        <f t="shared" si="14"/>
        <v/>
      </c>
      <c r="EP76" s="83" t="str">
        <f>IF(B:B&lt;&gt;"",VLOOKUP('Entry Form|Teilnehmer'!EO:EO,rngCostTable,2,TRUE),"")</f>
        <v/>
      </c>
    </row>
    <row r="77" spans="6:146">
      <c r="F77" s="97" t="str">
        <f t="shared" ref="F77:F108" si="15">IF(B:B&lt;&gt;"",VLOOKUP(D:D,rngAgeClasses,2,TRUE),"")</f>
        <v/>
      </c>
      <c r="EO77" s="82" t="str">
        <f t="shared" ref="EO77:EO108" si="16">IF(B:B&lt;&gt;"",COUNTA(G77:EN77),"")</f>
        <v/>
      </c>
      <c r="EP77" s="83" t="str">
        <f>IF(B:B&lt;&gt;"",VLOOKUP('Entry Form|Teilnehmer'!EO:EO,rngCostTable,2,TRUE),"")</f>
        <v/>
      </c>
    </row>
    <row r="78" spans="6:146">
      <c r="F78" s="97" t="str">
        <f t="shared" si="15"/>
        <v/>
      </c>
      <c r="EO78" s="82" t="str">
        <f t="shared" si="16"/>
        <v/>
      </c>
      <c r="EP78" s="83" t="str">
        <f>IF(B:B&lt;&gt;"",VLOOKUP('Entry Form|Teilnehmer'!EO:EO,rngCostTable,2,TRUE),"")</f>
        <v/>
      </c>
    </row>
    <row r="79" spans="6:146">
      <c r="F79" s="97" t="str">
        <f t="shared" si="15"/>
        <v/>
      </c>
      <c r="EO79" s="82" t="str">
        <f t="shared" si="16"/>
        <v/>
      </c>
      <c r="EP79" s="83" t="str">
        <f>IF(B:B&lt;&gt;"",VLOOKUP('Entry Form|Teilnehmer'!EO:EO,rngCostTable,2,TRUE),"")</f>
        <v/>
      </c>
    </row>
    <row r="80" spans="6:146">
      <c r="F80" s="97" t="str">
        <f t="shared" si="15"/>
        <v/>
      </c>
      <c r="EO80" s="82" t="str">
        <f t="shared" si="16"/>
        <v/>
      </c>
      <c r="EP80" s="83" t="str">
        <f>IF(B:B&lt;&gt;"",VLOOKUP('Entry Form|Teilnehmer'!EO:EO,rngCostTable,2,TRUE),"")</f>
        <v/>
      </c>
    </row>
    <row r="81" spans="6:146">
      <c r="F81" s="97" t="str">
        <f t="shared" si="15"/>
        <v/>
      </c>
      <c r="EO81" s="82" t="str">
        <f t="shared" si="16"/>
        <v/>
      </c>
      <c r="EP81" s="83" t="str">
        <f>IF(B:B&lt;&gt;"",VLOOKUP('Entry Form|Teilnehmer'!EO:EO,rngCostTable,2,TRUE),"")</f>
        <v/>
      </c>
    </row>
    <row r="82" spans="6:146">
      <c r="F82" s="97" t="str">
        <f t="shared" si="15"/>
        <v/>
      </c>
      <c r="EO82" s="82" t="str">
        <f t="shared" si="16"/>
        <v/>
      </c>
      <c r="EP82" s="83" t="str">
        <f>IF(B:B&lt;&gt;"",VLOOKUP('Entry Form|Teilnehmer'!EO:EO,rngCostTable,2,TRUE),"")</f>
        <v/>
      </c>
    </row>
    <row r="83" spans="6:146">
      <c r="F83" s="97" t="str">
        <f t="shared" si="15"/>
        <v/>
      </c>
      <c r="EO83" s="82" t="str">
        <f t="shared" si="16"/>
        <v/>
      </c>
      <c r="EP83" s="83" t="str">
        <f>IF(B:B&lt;&gt;"",VLOOKUP('Entry Form|Teilnehmer'!EO:EO,rngCostTable,2,TRUE),"")</f>
        <v/>
      </c>
    </row>
    <row r="84" spans="6:146">
      <c r="F84" s="97" t="str">
        <f t="shared" si="15"/>
        <v/>
      </c>
      <c r="EO84" s="82" t="str">
        <f t="shared" si="16"/>
        <v/>
      </c>
      <c r="EP84" s="83" t="str">
        <f>IF(B:B&lt;&gt;"",VLOOKUP('Entry Form|Teilnehmer'!EO:EO,rngCostTable,2,TRUE),"")</f>
        <v/>
      </c>
    </row>
    <row r="85" spans="6:146">
      <c r="F85" s="97" t="str">
        <f t="shared" si="15"/>
        <v/>
      </c>
      <c r="EO85" s="82" t="str">
        <f t="shared" si="16"/>
        <v/>
      </c>
      <c r="EP85" s="83" t="str">
        <f>IF(B:B&lt;&gt;"",VLOOKUP('Entry Form|Teilnehmer'!EO:EO,rngCostTable,2,TRUE),"")</f>
        <v/>
      </c>
    </row>
    <row r="86" spans="6:146">
      <c r="F86" s="97" t="str">
        <f t="shared" si="15"/>
        <v/>
      </c>
      <c r="EO86" s="82" t="str">
        <f t="shared" si="16"/>
        <v/>
      </c>
      <c r="EP86" s="83" t="str">
        <f>IF(B:B&lt;&gt;"",VLOOKUP('Entry Form|Teilnehmer'!EO:EO,rngCostTable,2,TRUE),"")</f>
        <v/>
      </c>
    </row>
    <row r="87" spans="6:146">
      <c r="F87" s="97" t="str">
        <f t="shared" si="15"/>
        <v/>
      </c>
      <c r="EO87" s="82" t="str">
        <f t="shared" si="16"/>
        <v/>
      </c>
      <c r="EP87" s="83" t="str">
        <f>IF(B:B&lt;&gt;"",VLOOKUP('Entry Form|Teilnehmer'!EO:EO,rngCostTable,2,TRUE),"")</f>
        <v/>
      </c>
    </row>
    <row r="88" spans="6:146">
      <c r="F88" s="97" t="str">
        <f t="shared" si="15"/>
        <v/>
      </c>
      <c r="EO88" s="82" t="str">
        <f t="shared" si="16"/>
        <v/>
      </c>
      <c r="EP88" s="83" t="str">
        <f>IF(B:B&lt;&gt;"",VLOOKUP('Entry Form|Teilnehmer'!EO:EO,rngCostTable,2,TRUE),"")</f>
        <v/>
      </c>
    </row>
    <row r="89" spans="6:146">
      <c r="F89" s="97" t="str">
        <f t="shared" si="15"/>
        <v/>
      </c>
      <c r="EO89" s="82" t="str">
        <f t="shared" si="16"/>
        <v/>
      </c>
      <c r="EP89" s="83" t="str">
        <f>IF(B:B&lt;&gt;"",VLOOKUP('Entry Form|Teilnehmer'!EO:EO,rngCostTable,2,TRUE),"")</f>
        <v/>
      </c>
    </row>
    <row r="90" spans="6:146">
      <c r="F90" s="97" t="str">
        <f t="shared" si="15"/>
        <v/>
      </c>
      <c r="EO90" s="82" t="str">
        <f t="shared" si="16"/>
        <v/>
      </c>
      <c r="EP90" s="83" t="str">
        <f>IF(B:B&lt;&gt;"",VLOOKUP('Entry Form|Teilnehmer'!EO:EO,rngCostTable,2,TRUE),"")</f>
        <v/>
      </c>
    </row>
    <row r="91" spans="6:146">
      <c r="F91" s="97" t="str">
        <f t="shared" si="15"/>
        <v/>
      </c>
      <c r="EO91" s="82" t="str">
        <f t="shared" si="16"/>
        <v/>
      </c>
      <c r="EP91" s="83" t="str">
        <f>IF(B:B&lt;&gt;"",VLOOKUP('Entry Form|Teilnehmer'!EO:EO,rngCostTable,2,TRUE),"")</f>
        <v/>
      </c>
    </row>
    <row r="92" spans="6:146">
      <c r="F92" s="97" t="str">
        <f t="shared" si="15"/>
        <v/>
      </c>
      <c r="EO92" s="82" t="str">
        <f t="shared" si="16"/>
        <v/>
      </c>
      <c r="EP92" s="83" t="str">
        <f>IF(B:B&lt;&gt;"",VLOOKUP('Entry Form|Teilnehmer'!EO:EO,rngCostTable,2,TRUE),"")</f>
        <v/>
      </c>
    </row>
    <row r="93" spans="6:146">
      <c r="F93" s="97" t="str">
        <f t="shared" si="15"/>
        <v/>
      </c>
      <c r="EO93" s="82" t="str">
        <f t="shared" si="16"/>
        <v/>
      </c>
      <c r="EP93" s="83" t="str">
        <f>IF(B:B&lt;&gt;"",VLOOKUP('Entry Form|Teilnehmer'!EO:EO,rngCostTable,2,TRUE),"")</f>
        <v/>
      </c>
    </row>
    <row r="94" spans="6:146">
      <c r="F94" s="97" t="str">
        <f t="shared" si="15"/>
        <v/>
      </c>
      <c r="EO94" s="82" t="str">
        <f t="shared" si="16"/>
        <v/>
      </c>
      <c r="EP94" s="83" t="str">
        <f>IF(B:B&lt;&gt;"",VLOOKUP('Entry Form|Teilnehmer'!EO:EO,rngCostTable,2,TRUE),"")</f>
        <v/>
      </c>
    </row>
    <row r="95" spans="6:146">
      <c r="F95" s="97" t="str">
        <f t="shared" si="15"/>
        <v/>
      </c>
      <c r="EO95" s="82" t="str">
        <f t="shared" si="16"/>
        <v/>
      </c>
      <c r="EP95" s="83" t="str">
        <f>IF(B:B&lt;&gt;"",VLOOKUP('Entry Form|Teilnehmer'!EO:EO,rngCostTable,2,TRUE),"")</f>
        <v/>
      </c>
    </row>
    <row r="96" spans="6:146">
      <c r="F96" s="97" t="str">
        <f t="shared" si="15"/>
        <v/>
      </c>
      <c r="EO96" s="82" t="str">
        <f t="shared" si="16"/>
        <v/>
      </c>
      <c r="EP96" s="83" t="str">
        <f>IF(B:B&lt;&gt;"",VLOOKUP('Entry Form|Teilnehmer'!EO:EO,rngCostTable,2,TRUE),"")</f>
        <v/>
      </c>
    </row>
    <row r="97" spans="6:146">
      <c r="F97" s="97" t="str">
        <f t="shared" si="15"/>
        <v/>
      </c>
      <c r="EO97" s="82" t="str">
        <f t="shared" si="16"/>
        <v/>
      </c>
      <c r="EP97" s="83" t="str">
        <f>IF(B:B&lt;&gt;"",VLOOKUP('Entry Form|Teilnehmer'!EO:EO,rngCostTable,2,TRUE),"")</f>
        <v/>
      </c>
    </row>
    <row r="98" spans="6:146">
      <c r="F98" s="97" t="str">
        <f t="shared" si="15"/>
        <v/>
      </c>
      <c r="EO98" s="82" t="str">
        <f t="shared" si="16"/>
        <v/>
      </c>
      <c r="EP98" s="83" t="str">
        <f>IF(B:B&lt;&gt;"",VLOOKUP('Entry Form|Teilnehmer'!EO:EO,rngCostTable,2,TRUE),"")</f>
        <v/>
      </c>
    </row>
    <row r="99" spans="6:146">
      <c r="F99" s="97" t="str">
        <f t="shared" si="15"/>
        <v/>
      </c>
      <c r="EO99" s="82" t="str">
        <f t="shared" si="16"/>
        <v/>
      </c>
      <c r="EP99" s="83" t="str">
        <f>IF(B:B&lt;&gt;"",VLOOKUP('Entry Form|Teilnehmer'!EO:EO,rngCostTable,2,TRUE),"")</f>
        <v/>
      </c>
    </row>
    <row r="100" spans="6:146">
      <c r="F100" s="97" t="str">
        <f t="shared" si="15"/>
        <v/>
      </c>
      <c r="EO100" s="82" t="str">
        <f t="shared" si="16"/>
        <v/>
      </c>
      <c r="EP100" s="83" t="str">
        <f>IF(B:B&lt;&gt;"",VLOOKUP('Entry Form|Teilnehmer'!EO:EO,rngCostTable,2,TRUE),"")</f>
        <v/>
      </c>
    </row>
    <row r="101" spans="6:146">
      <c r="F101" s="97" t="str">
        <f t="shared" si="15"/>
        <v/>
      </c>
      <c r="EO101" s="82" t="str">
        <f t="shared" si="16"/>
        <v/>
      </c>
      <c r="EP101" s="83" t="str">
        <f>IF(B:B&lt;&gt;"",VLOOKUP('Entry Form|Teilnehmer'!EO:EO,rngCostTable,2,TRUE),"")</f>
        <v/>
      </c>
    </row>
    <row r="102" spans="6:146">
      <c r="F102" s="97" t="str">
        <f t="shared" si="15"/>
        <v/>
      </c>
      <c r="EO102" s="82" t="str">
        <f t="shared" si="16"/>
        <v/>
      </c>
      <c r="EP102" s="83" t="str">
        <f>IF(B:B&lt;&gt;"",VLOOKUP('Entry Form|Teilnehmer'!EO:EO,rngCostTable,2,TRUE),"")</f>
        <v/>
      </c>
    </row>
    <row r="103" spans="6:146">
      <c r="F103" s="97" t="str">
        <f t="shared" si="15"/>
        <v/>
      </c>
      <c r="EO103" s="82" t="str">
        <f t="shared" si="16"/>
        <v/>
      </c>
      <c r="EP103" s="83" t="str">
        <f>IF(B:B&lt;&gt;"",VLOOKUP('Entry Form|Teilnehmer'!EO:EO,rngCostTable,2,TRUE),"")</f>
        <v/>
      </c>
    </row>
    <row r="104" spans="6:146">
      <c r="F104" s="97" t="str">
        <f t="shared" si="15"/>
        <v/>
      </c>
      <c r="EO104" s="82" t="str">
        <f t="shared" si="16"/>
        <v/>
      </c>
      <c r="EP104" s="83" t="str">
        <f>IF(B:B&lt;&gt;"",VLOOKUP('Entry Form|Teilnehmer'!EO:EO,rngCostTable,2,TRUE),"")</f>
        <v/>
      </c>
    </row>
    <row r="105" spans="6:146">
      <c r="F105" s="97" t="str">
        <f t="shared" si="15"/>
        <v/>
      </c>
      <c r="EO105" s="82" t="str">
        <f t="shared" si="16"/>
        <v/>
      </c>
      <c r="EP105" s="83" t="str">
        <f>IF(B:B&lt;&gt;"",VLOOKUP('Entry Form|Teilnehmer'!EO:EO,rngCostTable,2,TRUE),"")</f>
        <v/>
      </c>
    </row>
    <row r="106" spans="6:146">
      <c r="F106" s="97" t="str">
        <f t="shared" si="15"/>
        <v/>
      </c>
      <c r="EO106" s="82" t="str">
        <f t="shared" si="16"/>
        <v/>
      </c>
      <c r="EP106" s="83" t="str">
        <f>IF(B:B&lt;&gt;"",VLOOKUP('Entry Form|Teilnehmer'!EO:EO,rngCostTable,2,TRUE),"")</f>
        <v/>
      </c>
    </row>
    <row r="107" spans="6:146">
      <c r="F107" s="97" t="str">
        <f t="shared" si="15"/>
        <v/>
      </c>
      <c r="EO107" s="82" t="str">
        <f t="shared" si="16"/>
        <v/>
      </c>
      <c r="EP107" s="83" t="str">
        <f>IF(B:B&lt;&gt;"",VLOOKUP('Entry Form|Teilnehmer'!EO:EO,rngCostTable,2,TRUE),"")</f>
        <v/>
      </c>
    </row>
    <row r="108" spans="6:146">
      <c r="F108" s="97" t="str">
        <f t="shared" si="15"/>
        <v/>
      </c>
      <c r="EO108" s="82" t="str">
        <f t="shared" si="16"/>
        <v/>
      </c>
      <c r="EP108" s="83" t="str">
        <f>IF(B:B&lt;&gt;"",VLOOKUP('Entry Form|Teilnehmer'!EO:EO,rngCostTable,2,TRUE),"")</f>
        <v/>
      </c>
    </row>
    <row r="109" spans="6:146" ht="12.75">
      <c r="F109" s="97" t="str">
        <f t="shared" ref="F109:F140" si="17">IF(B:B&lt;&gt;"",VLOOKUP(D:D,rngAgeClasses,2,TRUE),"")</f>
        <v/>
      </c>
      <c r="CE109" s="137"/>
      <c r="EO109" s="82" t="str">
        <f t="shared" ref="EO109:EO140" si="18">IF(B:B&lt;&gt;"",COUNTA(G109:EN109),"")</f>
        <v/>
      </c>
      <c r="EP109" s="83" t="str">
        <f>IF(B:B&lt;&gt;"",VLOOKUP('Entry Form|Teilnehmer'!EO:EO,rngCostTable,2,TRUE),"")</f>
        <v/>
      </c>
    </row>
    <row r="110" spans="6:146">
      <c r="F110" s="97" t="str">
        <f t="shared" si="17"/>
        <v/>
      </c>
      <c r="EO110" s="82" t="str">
        <f t="shared" si="18"/>
        <v/>
      </c>
      <c r="EP110" s="83" t="str">
        <f>IF(B:B&lt;&gt;"",VLOOKUP('Entry Form|Teilnehmer'!EO:EO,rngCostTable,2,TRUE),"")</f>
        <v/>
      </c>
    </row>
    <row r="111" spans="6:146">
      <c r="F111" s="97" t="str">
        <f t="shared" si="17"/>
        <v/>
      </c>
      <c r="EO111" s="82" t="str">
        <f t="shared" si="18"/>
        <v/>
      </c>
      <c r="EP111" s="83" t="str">
        <f>IF(B:B&lt;&gt;"",VLOOKUP('Entry Form|Teilnehmer'!EO:EO,rngCostTable,2,TRUE),"")</f>
        <v/>
      </c>
    </row>
    <row r="112" spans="6:146">
      <c r="F112" s="97" t="str">
        <f t="shared" si="17"/>
        <v/>
      </c>
      <c r="EO112" s="82" t="str">
        <f t="shared" si="18"/>
        <v/>
      </c>
      <c r="EP112" s="83" t="str">
        <f>IF(B:B&lt;&gt;"",VLOOKUP('Entry Form|Teilnehmer'!EO:EO,rngCostTable,2,TRUE),"")</f>
        <v/>
      </c>
    </row>
    <row r="113" spans="6:146">
      <c r="F113" s="97" t="str">
        <f t="shared" si="17"/>
        <v/>
      </c>
      <c r="EO113" s="82" t="str">
        <f t="shared" si="18"/>
        <v/>
      </c>
      <c r="EP113" s="83" t="str">
        <f>IF(B:B&lt;&gt;"",VLOOKUP('Entry Form|Teilnehmer'!EO:EO,rngCostTable,2,TRUE),"")</f>
        <v/>
      </c>
    </row>
    <row r="114" spans="6:146">
      <c r="F114" s="97" t="str">
        <f t="shared" si="17"/>
        <v/>
      </c>
      <c r="EO114" s="82" t="str">
        <f t="shared" si="18"/>
        <v/>
      </c>
      <c r="EP114" s="83" t="str">
        <f>IF(B:B&lt;&gt;"",VLOOKUP('Entry Form|Teilnehmer'!EO:EO,rngCostTable,2,TRUE),"")</f>
        <v/>
      </c>
    </row>
    <row r="115" spans="6:146">
      <c r="F115" s="97" t="str">
        <f t="shared" si="17"/>
        <v/>
      </c>
      <c r="EO115" s="82" t="str">
        <f t="shared" si="18"/>
        <v/>
      </c>
      <c r="EP115" s="83" t="str">
        <f>IF(B:B&lt;&gt;"",VLOOKUP('Entry Form|Teilnehmer'!EO:EO,rngCostTable,2,TRUE),"")</f>
        <v/>
      </c>
    </row>
    <row r="116" spans="6:146">
      <c r="F116" s="97" t="str">
        <f t="shared" si="17"/>
        <v/>
      </c>
      <c r="EO116" s="82" t="str">
        <f t="shared" si="18"/>
        <v/>
      </c>
      <c r="EP116" s="83" t="str">
        <f>IF(B:B&lt;&gt;"",VLOOKUP('Entry Form|Teilnehmer'!EO:EO,rngCostTable,2,TRUE),"")</f>
        <v/>
      </c>
    </row>
    <row r="117" spans="6:146">
      <c r="F117" s="97" t="str">
        <f t="shared" si="17"/>
        <v/>
      </c>
      <c r="EO117" s="82" t="str">
        <f t="shared" si="18"/>
        <v/>
      </c>
      <c r="EP117" s="83" t="str">
        <f>IF(B:B&lt;&gt;"",VLOOKUP('Entry Form|Teilnehmer'!EO:EO,rngCostTable,2,TRUE),"")</f>
        <v/>
      </c>
    </row>
    <row r="118" spans="6:146">
      <c r="F118" s="97" t="str">
        <f t="shared" si="17"/>
        <v/>
      </c>
      <c r="EO118" s="82" t="str">
        <f t="shared" si="18"/>
        <v/>
      </c>
      <c r="EP118" s="83" t="str">
        <f>IF(B:B&lt;&gt;"",VLOOKUP('Entry Form|Teilnehmer'!EO:EO,rngCostTable,2,TRUE),"")</f>
        <v/>
      </c>
    </row>
    <row r="119" spans="6:146">
      <c r="F119" s="97" t="str">
        <f t="shared" si="17"/>
        <v/>
      </c>
      <c r="EO119" s="82" t="str">
        <f t="shared" si="18"/>
        <v/>
      </c>
      <c r="EP119" s="83" t="str">
        <f>IF(B:B&lt;&gt;"",VLOOKUP('Entry Form|Teilnehmer'!EO:EO,rngCostTable,2,TRUE),"")</f>
        <v/>
      </c>
    </row>
    <row r="120" spans="6:146">
      <c r="F120" s="97" t="str">
        <f t="shared" si="17"/>
        <v/>
      </c>
      <c r="EO120" s="82" t="str">
        <f t="shared" si="18"/>
        <v/>
      </c>
      <c r="EP120" s="83" t="str">
        <f>IF(B:B&lt;&gt;"",VLOOKUP('Entry Form|Teilnehmer'!EO:EO,rngCostTable,2,TRUE),"")</f>
        <v/>
      </c>
    </row>
    <row r="121" spans="6:146">
      <c r="F121" s="97" t="str">
        <f t="shared" si="17"/>
        <v/>
      </c>
      <c r="EO121" s="82" t="str">
        <f t="shared" si="18"/>
        <v/>
      </c>
      <c r="EP121" s="83" t="str">
        <f>IF(B:B&lt;&gt;"",VLOOKUP('Entry Form|Teilnehmer'!EO:EO,rngCostTable,2,TRUE),"")</f>
        <v/>
      </c>
    </row>
    <row r="122" spans="6:146">
      <c r="F122" s="97" t="str">
        <f t="shared" si="17"/>
        <v/>
      </c>
      <c r="EO122" s="82" t="str">
        <f t="shared" si="18"/>
        <v/>
      </c>
      <c r="EP122" s="83" t="str">
        <f>IF(B:B&lt;&gt;"",VLOOKUP('Entry Form|Teilnehmer'!EO:EO,rngCostTable,2,TRUE),"")</f>
        <v/>
      </c>
    </row>
    <row r="123" spans="6:146">
      <c r="F123" s="97" t="str">
        <f t="shared" si="17"/>
        <v/>
      </c>
      <c r="EO123" s="82" t="str">
        <f t="shared" si="18"/>
        <v/>
      </c>
      <c r="EP123" s="83" t="str">
        <f>IF(B:B&lt;&gt;"",VLOOKUP('Entry Form|Teilnehmer'!EO:EO,rngCostTable,2,TRUE),"")</f>
        <v/>
      </c>
    </row>
    <row r="124" spans="6:146">
      <c r="F124" s="97" t="str">
        <f t="shared" si="17"/>
        <v/>
      </c>
      <c r="EO124" s="82" t="str">
        <f t="shared" si="18"/>
        <v/>
      </c>
      <c r="EP124" s="83" t="str">
        <f>IF(B:B&lt;&gt;"",VLOOKUP('Entry Form|Teilnehmer'!EO:EO,rngCostTable,2,TRUE),"")</f>
        <v/>
      </c>
    </row>
    <row r="125" spans="6:146">
      <c r="F125" s="97" t="str">
        <f t="shared" si="17"/>
        <v/>
      </c>
      <c r="EO125" s="82" t="str">
        <f t="shared" si="18"/>
        <v/>
      </c>
      <c r="EP125" s="83" t="str">
        <f>IF(B:B&lt;&gt;"",VLOOKUP('Entry Form|Teilnehmer'!EO:EO,rngCostTable,2,TRUE),"")</f>
        <v/>
      </c>
    </row>
    <row r="126" spans="6:146">
      <c r="F126" s="97" t="str">
        <f t="shared" si="17"/>
        <v/>
      </c>
      <c r="EO126" s="82" t="str">
        <f t="shared" si="18"/>
        <v/>
      </c>
      <c r="EP126" s="83" t="str">
        <f>IF(B:B&lt;&gt;"",VLOOKUP('Entry Form|Teilnehmer'!EO:EO,rngCostTable,2,TRUE),"")</f>
        <v/>
      </c>
    </row>
    <row r="127" spans="6:146">
      <c r="F127" s="97" t="str">
        <f t="shared" si="17"/>
        <v/>
      </c>
      <c r="EO127" s="82" t="str">
        <f t="shared" si="18"/>
        <v/>
      </c>
      <c r="EP127" s="83" t="str">
        <f>IF(B:B&lt;&gt;"",VLOOKUP('Entry Form|Teilnehmer'!EO:EO,rngCostTable,2,TRUE),"")</f>
        <v/>
      </c>
    </row>
    <row r="128" spans="6:146">
      <c r="F128" s="97" t="str">
        <f t="shared" si="17"/>
        <v/>
      </c>
      <c r="EO128" s="82" t="str">
        <f t="shared" si="18"/>
        <v/>
      </c>
      <c r="EP128" s="83" t="str">
        <f>IF(B:B&lt;&gt;"",VLOOKUP('Entry Form|Teilnehmer'!EO:EO,rngCostTable,2,TRUE),"")</f>
        <v/>
      </c>
    </row>
    <row r="129" spans="6:146">
      <c r="F129" s="97" t="str">
        <f t="shared" si="17"/>
        <v/>
      </c>
      <c r="EO129" s="82" t="str">
        <f t="shared" si="18"/>
        <v/>
      </c>
      <c r="EP129" s="83" t="str">
        <f>IF(B:B&lt;&gt;"",VLOOKUP('Entry Form|Teilnehmer'!EO:EO,rngCostTable,2,TRUE),"")</f>
        <v/>
      </c>
    </row>
    <row r="130" spans="6:146">
      <c r="F130" s="97" t="str">
        <f t="shared" si="17"/>
        <v/>
      </c>
      <c r="EO130" s="82" t="str">
        <f t="shared" si="18"/>
        <v/>
      </c>
      <c r="EP130" s="83" t="str">
        <f>IF(B:B&lt;&gt;"",VLOOKUP('Entry Form|Teilnehmer'!EO:EO,rngCostTable,2,TRUE),"")</f>
        <v/>
      </c>
    </row>
    <row r="131" spans="6:146">
      <c r="F131" s="97" t="str">
        <f t="shared" si="17"/>
        <v/>
      </c>
      <c r="EO131" s="82" t="str">
        <f t="shared" si="18"/>
        <v/>
      </c>
      <c r="EP131" s="83" t="str">
        <f>IF(B:B&lt;&gt;"",VLOOKUP('Entry Form|Teilnehmer'!EO:EO,rngCostTable,2,TRUE),"")</f>
        <v/>
      </c>
    </row>
    <row r="132" spans="6:146">
      <c r="F132" s="97" t="str">
        <f t="shared" si="17"/>
        <v/>
      </c>
      <c r="EO132" s="82" t="str">
        <f t="shared" si="18"/>
        <v/>
      </c>
      <c r="EP132" s="83" t="str">
        <f>IF(B:B&lt;&gt;"",VLOOKUP('Entry Form|Teilnehmer'!EO:EO,rngCostTable,2,TRUE),"")</f>
        <v/>
      </c>
    </row>
    <row r="133" spans="6:146">
      <c r="F133" s="97" t="str">
        <f t="shared" si="17"/>
        <v/>
      </c>
      <c r="EO133" s="82" t="str">
        <f t="shared" si="18"/>
        <v/>
      </c>
      <c r="EP133" s="83" t="str">
        <f>IF(B:B&lt;&gt;"",VLOOKUP('Entry Form|Teilnehmer'!EO:EO,rngCostTable,2,TRUE),"")</f>
        <v/>
      </c>
    </row>
    <row r="134" spans="6:146">
      <c r="F134" s="97" t="str">
        <f t="shared" si="17"/>
        <v/>
      </c>
      <c r="EO134" s="82" t="str">
        <f t="shared" si="18"/>
        <v/>
      </c>
      <c r="EP134" s="83" t="str">
        <f>IF(B:B&lt;&gt;"",VLOOKUP('Entry Form|Teilnehmer'!EO:EO,rngCostTable,2,TRUE),"")</f>
        <v/>
      </c>
    </row>
    <row r="135" spans="6:146">
      <c r="F135" s="97" t="str">
        <f t="shared" si="17"/>
        <v/>
      </c>
      <c r="EO135" s="82" t="str">
        <f t="shared" si="18"/>
        <v/>
      </c>
      <c r="EP135" s="83" t="str">
        <f>IF(B:B&lt;&gt;"",VLOOKUP('Entry Form|Teilnehmer'!EO:EO,rngCostTable,2,TRUE),"")</f>
        <v/>
      </c>
    </row>
    <row r="136" spans="6:146">
      <c r="F136" s="97" t="str">
        <f t="shared" si="17"/>
        <v/>
      </c>
      <c r="EO136" s="82" t="str">
        <f t="shared" si="18"/>
        <v/>
      </c>
      <c r="EP136" s="83" t="str">
        <f>IF(B:B&lt;&gt;"",VLOOKUP('Entry Form|Teilnehmer'!EO:EO,rngCostTable,2,TRUE),"")</f>
        <v/>
      </c>
    </row>
    <row r="137" spans="6:146">
      <c r="F137" s="97" t="str">
        <f t="shared" si="17"/>
        <v/>
      </c>
      <c r="EO137" s="82" t="str">
        <f t="shared" si="18"/>
        <v/>
      </c>
      <c r="EP137" s="83" t="str">
        <f>IF(B:B&lt;&gt;"",VLOOKUP('Entry Form|Teilnehmer'!EO:EO,rngCostTable,2,TRUE),"")</f>
        <v/>
      </c>
    </row>
    <row r="138" spans="6:146">
      <c r="F138" s="97" t="str">
        <f t="shared" si="17"/>
        <v/>
      </c>
      <c r="EO138" s="82" t="str">
        <f t="shared" si="18"/>
        <v/>
      </c>
      <c r="EP138" s="83" t="str">
        <f>IF(B:B&lt;&gt;"",VLOOKUP('Entry Form|Teilnehmer'!EO:EO,rngCostTable,2,TRUE),"")</f>
        <v/>
      </c>
    </row>
    <row r="139" spans="6:146">
      <c r="F139" s="97" t="str">
        <f t="shared" si="17"/>
        <v/>
      </c>
      <c r="EO139" s="82" t="str">
        <f t="shared" si="18"/>
        <v/>
      </c>
      <c r="EP139" s="83" t="str">
        <f>IF(B:B&lt;&gt;"",VLOOKUP('Entry Form|Teilnehmer'!EO:EO,rngCostTable,2,TRUE),"")</f>
        <v/>
      </c>
    </row>
    <row r="140" spans="6:146">
      <c r="F140" s="97" t="str">
        <f t="shared" si="17"/>
        <v/>
      </c>
      <c r="EO140" s="82" t="str">
        <f t="shared" si="18"/>
        <v/>
      </c>
      <c r="EP140" s="83" t="str">
        <f>IF(B:B&lt;&gt;"",VLOOKUP('Entry Form|Teilnehmer'!EO:EO,rngCostTable,2,TRUE),"")</f>
        <v/>
      </c>
    </row>
    <row r="141" spans="6:146">
      <c r="F141" s="97" t="str">
        <f t="shared" ref="F141:F153" si="19">IF(B:B&lt;&gt;"",VLOOKUP(D:D,rngAgeClasses,2,TRUE),"")</f>
        <v/>
      </c>
      <c r="EO141" s="82" t="str">
        <f t="shared" ref="EO141:EO153" si="20">IF(B:B&lt;&gt;"",COUNTA(G141:EN141),"")</f>
        <v/>
      </c>
      <c r="EP141" s="83" t="str">
        <f>IF(B:B&lt;&gt;"",VLOOKUP('Entry Form|Teilnehmer'!EO:EO,rngCostTable,2,TRUE),"")</f>
        <v/>
      </c>
    </row>
    <row r="142" spans="6:146">
      <c r="F142" s="97" t="str">
        <f t="shared" si="19"/>
        <v/>
      </c>
      <c r="EO142" s="82" t="str">
        <f t="shared" si="20"/>
        <v/>
      </c>
      <c r="EP142" s="83" t="str">
        <f>IF(B:B&lt;&gt;"",VLOOKUP('Entry Form|Teilnehmer'!EO:EO,rngCostTable,2,TRUE),"")</f>
        <v/>
      </c>
    </row>
    <row r="143" spans="6:146">
      <c r="F143" s="97" t="str">
        <f t="shared" si="19"/>
        <v/>
      </c>
      <c r="EO143" s="82" t="str">
        <f t="shared" si="20"/>
        <v/>
      </c>
      <c r="EP143" s="83" t="str">
        <f>IF(B:B&lt;&gt;"",VLOOKUP('Entry Form|Teilnehmer'!EO:EO,rngCostTable,2,TRUE),"")</f>
        <v/>
      </c>
    </row>
    <row r="144" spans="6:146">
      <c r="F144" s="97" t="str">
        <f t="shared" si="19"/>
        <v/>
      </c>
      <c r="EO144" s="82" t="str">
        <f t="shared" si="20"/>
        <v/>
      </c>
      <c r="EP144" s="83" t="str">
        <f>IF(B:B&lt;&gt;"",VLOOKUP('Entry Form|Teilnehmer'!EO:EO,rngCostTable,2,TRUE),"")</f>
        <v/>
      </c>
    </row>
    <row r="145" spans="6:146">
      <c r="F145" s="97" t="str">
        <f t="shared" si="19"/>
        <v/>
      </c>
      <c r="EO145" s="82" t="str">
        <f t="shared" si="20"/>
        <v/>
      </c>
      <c r="EP145" s="83" t="str">
        <f>IF(B:B&lt;&gt;"",VLOOKUP('Entry Form|Teilnehmer'!EO:EO,rngCostTable,2,TRUE),"")</f>
        <v/>
      </c>
    </row>
    <row r="146" spans="6:146">
      <c r="F146" s="97" t="str">
        <f t="shared" si="19"/>
        <v/>
      </c>
      <c r="EO146" s="82" t="str">
        <f t="shared" si="20"/>
        <v/>
      </c>
      <c r="EP146" s="83" t="str">
        <f>IF(B:B&lt;&gt;"",VLOOKUP('Entry Form|Teilnehmer'!EO:EO,rngCostTable,2,TRUE),"")</f>
        <v/>
      </c>
    </row>
    <row r="147" spans="6:146">
      <c r="F147" s="97" t="str">
        <f t="shared" si="19"/>
        <v/>
      </c>
      <c r="EO147" s="82" t="str">
        <f t="shared" si="20"/>
        <v/>
      </c>
      <c r="EP147" s="83" t="str">
        <f>IF(B:B&lt;&gt;"",VLOOKUP('Entry Form|Teilnehmer'!EO:EO,rngCostTable,2,TRUE),"")</f>
        <v/>
      </c>
    </row>
    <row r="148" spans="6:146">
      <c r="F148" s="97" t="str">
        <f t="shared" si="19"/>
        <v/>
      </c>
      <c r="EO148" s="82" t="str">
        <f t="shared" si="20"/>
        <v/>
      </c>
      <c r="EP148" s="83" t="str">
        <f>IF(B:B&lt;&gt;"",VLOOKUP('Entry Form|Teilnehmer'!EO:EO,rngCostTable,2,TRUE),"")</f>
        <v/>
      </c>
    </row>
    <row r="149" spans="6:146">
      <c r="F149" s="97" t="str">
        <f t="shared" si="19"/>
        <v/>
      </c>
      <c r="EO149" s="82" t="str">
        <f t="shared" si="20"/>
        <v/>
      </c>
      <c r="EP149" s="83" t="str">
        <f>IF(B:B&lt;&gt;"",VLOOKUP('Entry Form|Teilnehmer'!EO:EO,rngCostTable,2,TRUE),"")</f>
        <v/>
      </c>
    </row>
    <row r="150" spans="6:146">
      <c r="F150" s="97" t="str">
        <f t="shared" si="19"/>
        <v/>
      </c>
      <c r="EO150" s="82" t="str">
        <f t="shared" si="20"/>
        <v/>
      </c>
      <c r="EP150" s="83" t="str">
        <f>IF(B:B&lt;&gt;"",VLOOKUP('Entry Form|Teilnehmer'!EO:EO,rngCostTable,2,TRUE),"")</f>
        <v/>
      </c>
    </row>
    <row r="151" spans="6:146">
      <c r="F151" s="97" t="str">
        <f t="shared" si="19"/>
        <v/>
      </c>
      <c r="EO151" s="82" t="str">
        <f t="shared" si="20"/>
        <v/>
      </c>
      <c r="EP151" s="83" t="str">
        <f>IF(B:B&lt;&gt;"",VLOOKUP('Entry Form|Teilnehmer'!EO:EO,rngCostTable,2,TRUE),"")</f>
        <v/>
      </c>
    </row>
    <row r="152" spans="6:146">
      <c r="F152" s="97" t="str">
        <f t="shared" si="19"/>
        <v/>
      </c>
      <c r="EO152" s="82" t="str">
        <f t="shared" si="20"/>
        <v/>
      </c>
      <c r="EP152" s="83" t="str">
        <f>IF(B:B&lt;&gt;"",VLOOKUP('Entry Form|Teilnehmer'!EO:EO,rngCostTable,2,TRUE),"")</f>
        <v/>
      </c>
    </row>
    <row r="153" spans="6:146">
      <c r="F153" s="97" t="str">
        <f t="shared" si="19"/>
        <v/>
      </c>
      <c r="EO153" s="82" t="str">
        <f t="shared" si="20"/>
        <v/>
      </c>
      <c r="EP153" s="83" t="str">
        <f>IF(B:B&lt;&gt;"",VLOOKUP('Entry Form|Teilnehmer'!EO:EO,rngCostTable,2,TRUE),"")</f>
        <v/>
      </c>
    </row>
    <row r="154" spans="6:146">
      <c r="EP154" s="83"/>
    </row>
    <row r="155" spans="6:146">
      <c r="EP155" s="83"/>
    </row>
    <row r="156" spans="6:146">
      <c r="EP156" s="83"/>
    </row>
    <row r="157" spans="6:146">
      <c r="EP157" s="83"/>
    </row>
    <row r="158" spans="6:146">
      <c r="EP158" s="83"/>
    </row>
    <row r="159" spans="6:146">
      <c r="EP159" s="83"/>
    </row>
    <row r="160" spans="6:146">
      <c r="EP160" s="83"/>
    </row>
    <row r="161" spans="146:146">
      <c r="EP161" s="83"/>
    </row>
    <row r="162" spans="146:146">
      <c r="EP162" s="83"/>
    </row>
    <row r="163" spans="146:146">
      <c r="EP163" s="83"/>
    </row>
    <row r="164" spans="146:146">
      <c r="EP164" s="83"/>
    </row>
    <row r="165" spans="146:146">
      <c r="EP165" s="83"/>
    </row>
    <row r="166" spans="146:146">
      <c r="EP166" s="83"/>
    </row>
    <row r="167" spans="146:146">
      <c r="EP167" s="83"/>
    </row>
    <row r="168" spans="146:146">
      <c r="EP168" s="83"/>
    </row>
  </sheetData>
  <sheetProtection algorithmName="SHA-512" hashValue="fCoBA9rjFIQkbBV7KRqU4vWYLME4UD1rMUbJrTWSnjCqeM2y10vDA41wtBe+HppdwcdynQJ56AeKiwul+YXWNQ==" saltValue="vWg8iHP/qGhwFoYsxtP8aw==" spinCount="100000" sheet="1" objects="1" scenarios="1" insertRows="0" deleteRows="0" autoFilter="0"/>
  <mergeCells count="28">
    <mergeCell ref="BA5:BN5"/>
    <mergeCell ref="G1:BN1"/>
    <mergeCell ref="BO5:BT5"/>
    <mergeCell ref="BO1:CU1"/>
    <mergeCell ref="CV1:DU1"/>
    <mergeCell ref="G5:AD5"/>
    <mergeCell ref="DV5:DX5"/>
    <mergeCell ref="DV1:DY1"/>
    <mergeCell ref="EB1:EF1"/>
    <mergeCell ref="AE5:AT5"/>
    <mergeCell ref="AU5:AZ5"/>
    <mergeCell ref="EE5:EF5"/>
    <mergeCell ref="CB5:CH5"/>
    <mergeCell ref="CI5:CO5"/>
    <mergeCell ref="CP5:CR5"/>
    <mergeCell ref="CS5:CU5"/>
    <mergeCell ref="CZ5:DF5"/>
    <mergeCell ref="BU5:CA5"/>
    <mergeCell ref="DG5:DM5"/>
    <mergeCell ref="DN5:DT5"/>
    <mergeCell ref="EB5:ED5"/>
    <mergeCell ref="CV5:CY5"/>
    <mergeCell ref="EG5:EH5"/>
    <mergeCell ref="EI5:EJ5"/>
    <mergeCell ref="EG1:EJ1"/>
    <mergeCell ref="EO5:EQ5"/>
    <mergeCell ref="EO1:EQ1"/>
    <mergeCell ref="EL1:EN1"/>
  </mergeCells>
  <conditionalFormatting sqref="A9 BW9:BY9 CD9:CF9 CK9:CM9 DB9:DD9 DP9:DR9 DI9:DK9 AT9 BN9 CA9 CH9 CO9:CU9 DF9 DM9 C9:F9 K9 DT9:DU9 EL9 AF9 AN9:AR9 O9 S9 U9 W9:AD9 BT9 CY9 DX9:DY9 EC9:EJ9 BC9 BH9:BL9 EN9:LF9">
    <cfRule type="containsText" dxfId="389" priority="446" stopIfTrue="1" operator="containsText" text="T">
      <formula>NOT(ISERROR(SEARCH("T",A9)))</formula>
    </cfRule>
    <cfRule type="containsText" dxfId="388" priority="447" stopIfTrue="1" operator="containsText" text="K">
      <formula>NOT(ISERROR(SEARCH("K",A9)))</formula>
    </cfRule>
  </conditionalFormatting>
  <conditionalFormatting sqref="BW12:BY203 CD12:CF203 CK12:CM203 DB12:DD203 DP12:DR203 DI12:DK203 AT12:AT203 BN12:BN203 CA12:CA203 CH12:CH203 CO12:CU203 DF12:DF203 DM12:DM203 K12:K203 DT12:DU203 AF12:AF203 AN12:AR203 O12:O203 S12:S203 U12:U203 W12:AD203 BT12:BT203 CY12:CY203 DX12:DY203 EC12:EL203 BC12:BF203 EN12:EQ203 BH12:BL203">
    <cfRule type="expression" dxfId="387" priority="442" stopIfTrue="1">
      <formula>OR(K$10="M", K$10="MW", K$10="MN")</formula>
    </cfRule>
    <cfRule type="expression" dxfId="386" priority="445" stopIfTrue="1">
      <formula>(K$10="T")</formula>
    </cfRule>
  </conditionalFormatting>
  <conditionalFormatting sqref="BV9">
    <cfRule type="containsText" dxfId="385" priority="438" stopIfTrue="1" operator="containsText" text="T">
      <formula>NOT(ISERROR(SEARCH("T",BV9)))</formula>
    </cfRule>
    <cfRule type="containsText" dxfId="384" priority="439" stopIfTrue="1" operator="containsText" text="K">
      <formula>NOT(ISERROR(SEARCH("K",BV9)))</formula>
    </cfRule>
  </conditionalFormatting>
  <conditionalFormatting sqref="BV12:BV203">
    <cfRule type="expression" dxfId="383" priority="436" stopIfTrue="1">
      <formula>OR(BV$10="M", BV$10="MW", BV$10="MN")</formula>
    </cfRule>
    <cfRule type="expression" dxfId="382" priority="437" stopIfTrue="1">
      <formula>(BV$10="T")</formula>
    </cfRule>
  </conditionalFormatting>
  <conditionalFormatting sqref="CC9">
    <cfRule type="containsText" dxfId="381" priority="433" stopIfTrue="1" operator="containsText" text="T">
      <formula>NOT(ISERROR(SEARCH("T",CC9)))</formula>
    </cfRule>
    <cfRule type="containsText" dxfId="380" priority="434" stopIfTrue="1" operator="containsText" text="K">
      <formula>NOT(ISERROR(SEARCH("K",CC9)))</formula>
    </cfRule>
  </conditionalFormatting>
  <conditionalFormatting sqref="CC12:CC203">
    <cfRule type="expression" dxfId="379" priority="431" stopIfTrue="1">
      <formula>OR(CC$10="M", CC$10="MW", CC$10="MN")</formula>
    </cfRule>
    <cfRule type="expression" dxfId="378" priority="432" stopIfTrue="1">
      <formula>(CC$10="T")</formula>
    </cfRule>
  </conditionalFormatting>
  <conditionalFormatting sqref="CJ9">
    <cfRule type="containsText" dxfId="377" priority="428" stopIfTrue="1" operator="containsText" text="T">
      <formula>NOT(ISERROR(SEARCH("T",CJ9)))</formula>
    </cfRule>
    <cfRule type="containsText" dxfId="376" priority="429" stopIfTrue="1" operator="containsText" text="K">
      <formula>NOT(ISERROR(SEARCH("K",CJ9)))</formula>
    </cfRule>
  </conditionalFormatting>
  <conditionalFormatting sqref="CJ12:CJ203">
    <cfRule type="expression" dxfId="375" priority="426" stopIfTrue="1">
      <formula>OR(CJ$10="M", CJ$10="MW", CJ$10="MN")</formula>
    </cfRule>
    <cfRule type="expression" dxfId="374" priority="427" stopIfTrue="1">
      <formula>(CJ$10="T")</formula>
    </cfRule>
  </conditionalFormatting>
  <conditionalFormatting sqref="DA9">
    <cfRule type="containsText" dxfId="373" priority="423" stopIfTrue="1" operator="containsText" text="T">
      <formula>NOT(ISERROR(SEARCH("T",DA9)))</formula>
    </cfRule>
    <cfRule type="containsText" dxfId="372" priority="424" stopIfTrue="1" operator="containsText" text="K">
      <formula>NOT(ISERROR(SEARCH("K",DA9)))</formula>
    </cfRule>
  </conditionalFormatting>
  <conditionalFormatting sqref="DA12:DA203">
    <cfRule type="expression" dxfId="371" priority="421" stopIfTrue="1">
      <formula>OR(DA$10="M", DA$10="MW", DA$10="MN")</formula>
    </cfRule>
    <cfRule type="expression" dxfId="370" priority="422" stopIfTrue="1">
      <formula>(DA$10="T")</formula>
    </cfRule>
  </conditionalFormatting>
  <conditionalFormatting sqref="DO9">
    <cfRule type="containsText" dxfId="369" priority="418" stopIfTrue="1" operator="containsText" text="T">
      <formula>NOT(ISERROR(SEARCH("T",DO9)))</formula>
    </cfRule>
    <cfRule type="containsText" dxfId="368" priority="419" stopIfTrue="1" operator="containsText" text="K">
      <formula>NOT(ISERROR(SEARCH("K",DO9)))</formula>
    </cfRule>
  </conditionalFormatting>
  <conditionalFormatting sqref="DO12:DO203">
    <cfRule type="expression" dxfId="367" priority="416" stopIfTrue="1">
      <formula>OR(DO$10="M", DO$10="MW", DO$10="MN")</formula>
    </cfRule>
    <cfRule type="expression" dxfId="366" priority="417" stopIfTrue="1">
      <formula>(DO$10="T")</formula>
    </cfRule>
  </conditionalFormatting>
  <conditionalFormatting sqref="DH9">
    <cfRule type="containsText" dxfId="365" priority="413" stopIfTrue="1" operator="containsText" text="T">
      <formula>NOT(ISERROR(SEARCH("T",DH9)))</formula>
    </cfRule>
    <cfRule type="containsText" dxfId="364" priority="414" stopIfTrue="1" operator="containsText" text="K">
      <formula>NOT(ISERROR(SEARCH("K",DH9)))</formula>
    </cfRule>
  </conditionalFormatting>
  <conditionalFormatting sqref="DH12:DH203">
    <cfRule type="expression" dxfId="363" priority="411" stopIfTrue="1">
      <formula>OR(DH$10="M", DH$10="MW", DH$10="MN")</formula>
    </cfRule>
    <cfRule type="expression" dxfId="362" priority="412" stopIfTrue="1">
      <formula>(DH$10="T")</formula>
    </cfRule>
  </conditionalFormatting>
  <conditionalFormatting sqref="EK9">
    <cfRule type="containsText" dxfId="361" priority="397" stopIfTrue="1" operator="containsText" text="T">
      <formula>NOT(ISERROR(SEARCH("T",EK9)))</formula>
    </cfRule>
    <cfRule type="containsText" dxfId="360" priority="398" stopIfTrue="1" operator="containsText" text="K">
      <formula>NOT(ISERROR(SEARCH("K",EK9)))</formula>
    </cfRule>
  </conditionalFormatting>
  <conditionalFormatting sqref="AS9">
    <cfRule type="containsText" dxfId="359" priority="393" stopIfTrue="1" operator="containsText" text="T">
      <formula>NOT(ISERROR(SEARCH("T",AS9)))</formula>
    </cfRule>
    <cfRule type="containsText" dxfId="358" priority="394" stopIfTrue="1" operator="containsText" text="K">
      <formula>NOT(ISERROR(SEARCH("K",AS9)))</formula>
    </cfRule>
  </conditionalFormatting>
  <conditionalFormatting sqref="AS12:AS203">
    <cfRule type="expression" dxfId="357" priority="391" stopIfTrue="1">
      <formula>OR(AS$10="M", AS$10="MW", AS$10="MN")</formula>
    </cfRule>
    <cfRule type="expression" dxfId="356" priority="392" stopIfTrue="1">
      <formula>(AS$10="T")</formula>
    </cfRule>
  </conditionalFormatting>
  <conditionalFormatting sqref="BM9">
    <cfRule type="containsText" dxfId="355" priority="389" stopIfTrue="1" operator="containsText" text="T">
      <formula>NOT(ISERROR(SEARCH("T",BM9)))</formula>
    </cfRule>
    <cfRule type="containsText" dxfId="354" priority="390" stopIfTrue="1" operator="containsText" text="K">
      <formula>NOT(ISERROR(SEARCH("K",BM9)))</formula>
    </cfRule>
  </conditionalFormatting>
  <conditionalFormatting sqref="BM12:BM203">
    <cfRule type="expression" dxfId="353" priority="387" stopIfTrue="1">
      <formula>OR(BM$10="M", BM$10="MW", BM$10="MN")</formula>
    </cfRule>
    <cfRule type="expression" dxfId="352" priority="388" stopIfTrue="1">
      <formula>(BM$10="T")</formula>
    </cfRule>
  </conditionalFormatting>
  <conditionalFormatting sqref="BZ9">
    <cfRule type="containsText" dxfId="351" priority="385" stopIfTrue="1" operator="containsText" text="T">
      <formula>NOT(ISERROR(SEARCH("T",BZ9)))</formula>
    </cfRule>
    <cfRule type="containsText" dxfId="350" priority="386" stopIfTrue="1" operator="containsText" text="K">
      <formula>NOT(ISERROR(SEARCH("K",BZ9)))</formula>
    </cfRule>
  </conditionalFormatting>
  <conditionalFormatting sqref="BZ12:BZ203">
    <cfRule type="expression" dxfId="349" priority="383" stopIfTrue="1">
      <formula>OR(BZ$10="M", BZ$10="MW", BZ$10="MN")</formula>
    </cfRule>
    <cfRule type="expression" dxfId="348" priority="384" stopIfTrue="1">
      <formula>(BZ$10="T")</formula>
    </cfRule>
  </conditionalFormatting>
  <conditionalFormatting sqref="CG9">
    <cfRule type="containsText" dxfId="347" priority="381" stopIfTrue="1" operator="containsText" text="T">
      <formula>NOT(ISERROR(SEARCH("T",CG9)))</formula>
    </cfRule>
    <cfRule type="containsText" dxfId="346" priority="382" stopIfTrue="1" operator="containsText" text="K">
      <formula>NOT(ISERROR(SEARCH("K",CG9)))</formula>
    </cfRule>
  </conditionalFormatting>
  <conditionalFormatting sqref="CG12:CG203">
    <cfRule type="expression" dxfId="345" priority="379" stopIfTrue="1">
      <formula>OR(CG$10="M", CG$10="MW", CG$10="MN")</formula>
    </cfRule>
    <cfRule type="expression" dxfId="344" priority="380" stopIfTrue="1">
      <formula>(CG$10="T")</formula>
    </cfRule>
  </conditionalFormatting>
  <conditionalFormatting sqref="CN9">
    <cfRule type="containsText" dxfId="343" priority="377" stopIfTrue="1" operator="containsText" text="T">
      <formula>NOT(ISERROR(SEARCH("T",CN9)))</formula>
    </cfRule>
    <cfRule type="containsText" dxfId="342" priority="378" stopIfTrue="1" operator="containsText" text="K">
      <formula>NOT(ISERROR(SEARCH("K",CN9)))</formula>
    </cfRule>
  </conditionalFormatting>
  <conditionalFormatting sqref="CN12:CN203">
    <cfRule type="expression" dxfId="341" priority="375" stopIfTrue="1">
      <formula>OR(CN$10="M", CN$10="MW", CN$10="MN")</formula>
    </cfRule>
    <cfRule type="expression" dxfId="340" priority="376" stopIfTrue="1">
      <formula>(CN$10="T")</formula>
    </cfRule>
  </conditionalFormatting>
  <conditionalFormatting sqref="DE9">
    <cfRule type="containsText" dxfId="339" priority="373" stopIfTrue="1" operator="containsText" text="T">
      <formula>NOT(ISERROR(SEARCH("T",DE9)))</formula>
    </cfRule>
    <cfRule type="containsText" dxfId="338" priority="374" stopIfTrue="1" operator="containsText" text="K">
      <formula>NOT(ISERROR(SEARCH("K",DE9)))</formula>
    </cfRule>
  </conditionalFormatting>
  <conditionalFormatting sqref="DE12:DE203">
    <cfRule type="expression" dxfId="337" priority="371" stopIfTrue="1">
      <formula>OR(DE$10="M", DE$10="MW", DE$10="MN")</formula>
    </cfRule>
    <cfRule type="expression" dxfId="336" priority="372" stopIfTrue="1">
      <formula>(DE$10="T")</formula>
    </cfRule>
  </conditionalFormatting>
  <conditionalFormatting sqref="DL9">
    <cfRule type="containsText" dxfId="335" priority="369" stopIfTrue="1" operator="containsText" text="T">
      <formula>NOT(ISERROR(SEARCH("T",DL9)))</formula>
    </cfRule>
    <cfRule type="containsText" dxfId="334" priority="370" stopIfTrue="1" operator="containsText" text="K">
      <formula>NOT(ISERROR(SEARCH("K",DL9)))</formula>
    </cfRule>
  </conditionalFormatting>
  <conditionalFormatting sqref="DL12:DL203">
    <cfRule type="expression" dxfId="333" priority="367" stopIfTrue="1">
      <formula>OR(DL$10="M", DL$10="MW", DL$10="MN")</formula>
    </cfRule>
    <cfRule type="expression" dxfId="332" priority="368" stopIfTrue="1">
      <formula>(DL$10="T")</formula>
    </cfRule>
  </conditionalFormatting>
  <conditionalFormatting sqref="DS9">
    <cfRule type="containsText" dxfId="331" priority="365" stopIfTrue="1" operator="containsText" text="T">
      <formula>NOT(ISERROR(SEARCH("T",DS9)))</formula>
    </cfRule>
    <cfRule type="containsText" dxfId="330" priority="366" stopIfTrue="1" operator="containsText" text="K">
      <formula>NOT(ISERROR(SEARCH("K",DS9)))</formula>
    </cfRule>
  </conditionalFormatting>
  <conditionalFormatting sqref="DS12:DS203">
    <cfRule type="expression" dxfId="329" priority="363" stopIfTrue="1">
      <formula>OR(DS$10="M", DS$10="MW", DS$10="MN")</formula>
    </cfRule>
    <cfRule type="expression" dxfId="328" priority="364" stopIfTrue="1">
      <formula>(DS$10="T")</formula>
    </cfRule>
  </conditionalFormatting>
  <conditionalFormatting sqref="AZ9">
    <cfRule type="containsText" dxfId="327" priority="361" stopIfTrue="1" operator="containsText" text="T">
      <formula>NOT(ISERROR(SEARCH("T",AZ9)))</formula>
    </cfRule>
    <cfRule type="containsText" dxfId="326" priority="362" stopIfTrue="1" operator="containsText" text="K">
      <formula>NOT(ISERROR(SEARCH("K",AZ9)))</formula>
    </cfRule>
  </conditionalFormatting>
  <conditionalFormatting sqref="AZ12:AZ203">
    <cfRule type="expression" dxfId="325" priority="359" stopIfTrue="1">
      <formula>OR(AZ$10="M", AZ$10="MW", AZ$10="MN")</formula>
    </cfRule>
    <cfRule type="expression" dxfId="324" priority="360" stopIfTrue="1">
      <formula>(AZ$10="T")</formula>
    </cfRule>
  </conditionalFormatting>
  <conditionalFormatting sqref="AX9">
    <cfRule type="containsText" dxfId="323" priority="357" stopIfTrue="1" operator="containsText" text="T">
      <formula>NOT(ISERROR(SEARCH("T",AX9)))</formula>
    </cfRule>
    <cfRule type="containsText" dxfId="322" priority="358" stopIfTrue="1" operator="containsText" text="K">
      <formula>NOT(ISERROR(SEARCH("K",AX9)))</formula>
    </cfRule>
  </conditionalFormatting>
  <conditionalFormatting sqref="AX12:AX203">
    <cfRule type="expression" dxfId="321" priority="355" stopIfTrue="1">
      <formula>OR(AX$10="M", AX$10="MW", AX$10="MN")</formula>
    </cfRule>
    <cfRule type="expression" dxfId="320" priority="356" stopIfTrue="1">
      <formula>(AX$10="T")</formula>
    </cfRule>
  </conditionalFormatting>
  <conditionalFormatting sqref="AU9">
    <cfRule type="containsText" dxfId="319" priority="353" stopIfTrue="1" operator="containsText" text="T">
      <formula>NOT(ISERROR(SEARCH("T",AU9)))</formula>
    </cfRule>
    <cfRule type="containsText" dxfId="318" priority="354" stopIfTrue="1" operator="containsText" text="K">
      <formula>NOT(ISERROR(SEARCH("K",AU9)))</formula>
    </cfRule>
  </conditionalFormatting>
  <conditionalFormatting sqref="AU12:AU203">
    <cfRule type="expression" dxfId="317" priority="351" stopIfTrue="1">
      <formula>OR(AU$10="M", AU$10="MW", AU$10="MN")</formula>
    </cfRule>
    <cfRule type="expression" dxfId="316" priority="352" stopIfTrue="1">
      <formula>(AU$10="T")</formula>
    </cfRule>
  </conditionalFormatting>
  <conditionalFormatting sqref="G9">
    <cfRule type="containsText" dxfId="315" priority="349" stopIfTrue="1" operator="containsText" text="T">
      <formula>NOT(ISERROR(SEARCH("T",G9)))</formula>
    </cfRule>
    <cfRule type="containsText" dxfId="314" priority="350" stopIfTrue="1" operator="containsText" text="K">
      <formula>NOT(ISERROR(SEARCH("K",G9)))</formula>
    </cfRule>
  </conditionalFormatting>
  <conditionalFormatting sqref="G12:G203">
    <cfRule type="expression" dxfId="313" priority="347" stopIfTrue="1">
      <formula>OR(G$10="M", G$10="MW", G$10="MN")</formula>
    </cfRule>
    <cfRule type="expression" dxfId="312" priority="348" stopIfTrue="1">
      <formula>(G$10="T")</formula>
    </cfRule>
  </conditionalFormatting>
  <conditionalFormatting sqref="BU9">
    <cfRule type="containsText" dxfId="311" priority="345" stopIfTrue="1" operator="containsText" text="T">
      <formula>NOT(ISERROR(SEARCH("T",BU9)))</formula>
    </cfRule>
    <cfRule type="containsText" dxfId="310" priority="346" stopIfTrue="1" operator="containsText" text="K">
      <formula>NOT(ISERROR(SEARCH("K",BU9)))</formula>
    </cfRule>
  </conditionalFormatting>
  <conditionalFormatting sqref="BU13:BU203">
    <cfRule type="expression" dxfId="309" priority="343" stopIfTrue="1">
      <formula>OR(BU$10="M", BU$10="MW", BU$10="MN")</formula>
    </cfRule>
    <cfRule type="expression" dxfId="308" priority="344" stopIfTrue="1">
      <formula>(BU$10="T")</formula>
    </cfRule>
  </conditionalFormatting>
  <conditionalFormatting sqref="CB9">
    <cfRule type="containsText" dxfId="307" priority="339" stopIfTrue="1" operator="containsText" text="T">
      <formula>NOT(ISERROR(SEARCH("T",CB9)))</formula>
    </cfRule>
    <cfRule type="containsText" dxfId="306" priority="340" stopIfTrue="1" operator="containsText" text="K">
      <formula>NOT(ISERROR(SEARCH("K",CB9)))</formula>
    </cfRule>
  </conditionalFormatting>
  <conditionalFormatting sqref="CB12:CB203">
    <cfRule type="expression" dxfId="305" priority="337" stopIfTrue="1">
      <formula>OR(CB$10="M", CB$10="MW", CB$10="MN")</formula>
    </cfRule>
    <cfRule type="expression" dxfId="304" priority="338" stopIfTrue="1">
      <formula>(CB$10="T")</formula>
    </cfRule>
  </conditionalFormatting>
  <conditionalFormatting sqref="CI9">
    <cfRule type="containsText" dxfId="303" priority="335" stopIfTrue="1" operator="containsText" text="T">
      <formula>NOT(ISERROR(SEARCH("T",CI9)))</formula>
    </cfRule>
    <cfRule type="containsText" dxfId="302" priority="336" stopIfTrue="1" operator="containsText" text="K">
      <formula>NOT(ISERROR(SEARCH("K",CI9)))</formula>
    </cfRule>
  </conditionalFormatting>
  <conditionalFormatting sqref="CI12:CI203">
    <cfRule type="expression" dxfId="301" priority="333" stopIfTrue="1">
      <formula>OR(CI$10="M", CI$10="MW", CI$10="MN")</formula>
    </cfRule>
    <cfRule type="expression" dxfId="300" priority="334" stopIfTrue="1">
      <formula>(CI$10="T")</formula>
    </cfRule>
  </conditionalFormatting>
  <conditionalFormatting sqref="CZ9">
    <cfRule type="containsText" dxfId="299" priority="331" stopIfTrue="1" operator="containsText" text="T">
      <formula>NOT(ISERROR(SEARCH("T",CZ9)))</formula>
    </cfRule>
    <cfRule type="containsText" dxfId="298" priority="332" stopIfTrue="1" operator="containsText" text="K">
      <formula>NOT(ISERROR(SEARCH("K",CZ9)))</formula>
    </cfRule>
  </conditionalFormatting>
  <conditionalFormatting sqref="CZ12:CZ203">
    <cfRule type="expression" dxfId="297" priority="329" stopIfTrue="1">
      <formula>OR(CZ$10="M", CZ$10="MW", CZ$10="MN")</formula>
    </cfRule>
    <cfRule type="expression" dxfId="296" priority="330" stopIfTrue="1">
      <formula>(CZ$10="T")</formula>
    </cfRule>
  </conditionalFormatting>
  <conditionalFormatting sqref="DG9">
    <cfRule type="containsText" dxfId="295" priority="327" stopIfTrue="1" operator="containsText" text="T">
      <formula>NOT(ISERROR(SEARCH("T",DG9)))</formula>
    </cfRule>
    <cfRule type="containsText" dxfId="294" priority="328" stopIfTrue="1" operator="containsText" text="K">
      <formula>NOT(ISERROR(SEARCH("K",DG9)))</formula>
    </cfRule>
  </conditionalFormatting>
  <conditionalFormatting sqref="DG12:DG203">
    <cfRule type="expression" dxfId="293" priority="325" stopIfTrue="1">
      <formula>OR(DG$10="M", DG$10="MW", DG$10="MN")</formula>
    </cfRule>
    <cfRule type="expression" dxfId="292" priority="326" stopIfTrue="1">
      <formula>(DG$10="T")</formula>
    </cfRule>
  </conditionalFormatting>
  <conditionalFormatting sqref="DN9">
    <cfRule type="containsText" dxfId="291" priority="323" stopIfTrue="1" operator="containsText" text="T">
      <formula>NOT(ISERROR(SEARCH("T",DN9)))</formula>
    </cfRule>
    <cfRule type="containsText" dxfId="290" priority="324" stopIfTrue="1" operator="containsText" text="K">
      <formula>NOT(ISERROR(SEARCH("K",DN9)))</formula>
    </cfRule>
  </conditionalFormatting>
  <conditionalFormatting sqref="DN12:DN203">
    <cfRule type="expression" dxfId="289" priority="321" stopIfTrue="1">
      <formula>OR(DN$10="M", DN$10="MW", DN$10="MN")</formula>
    </cfRule>
    <cfRule type="expression" dxfId="288" priority="322" stopIfTrue="1">
      <formula>(DN$10="T")</formula>
    </cfRule>
  </conditionalFormatting>
  <conditionalFormatting sqref="BU12">
    <cfRule type="expression" dxfId="287" priority="319" stopIfTrue="1">
      <formula>OR(BU$10="M", BU$10="MW", BU$10="MN")</formula>
    </cfRule>
    <cfRule type="expression" dxfId="286" priority="320" stopIfTrue="1">
      <formula>(BU$10="T")</formula>
    </cfRule>
  </conditionalFormatting>
  <conditionalFormatting sqref="AI9">
    <cfRule type="containsText" dxfId="285" priority="317" stopIfTrue="1" operator="containsText" text="T">
      <formula>NOT(ISERROR(SEARCH("T",AI9)))</formula>
    </cfRule>
    <cfRule type="containsText" dxfId="284" priority="318" stopIfTrue="1" operator="containsText" text="K">
      <formula>NOT(ISERROR(SEARCH("K",AI9)))</formula>
    </cfRule>
  </conditionalFormatting>
  <conditionalFormatting sqref="AI12:AI203">
    <cfRule type="expression" dxfId="283" priority="315" stopIfTrue="1">
      <formula>OR(AI$10="M", AI$10="MW", AI$10="MN")</formula>
    </cfRule>
    <cfRule type="expression" dxfId="282" priority="316" stopIfTrue="1">
      <formula>(AI$10="T")</formula>
    </cfRule>
  </conditionalFormatting>
  <conditionalFormatting sqref="AG9">
    <cfRule type="containsText" dxfId="281" priority="313" stopIfTrue="1" operator="containsText" text="T">
      <formula>NOT(ISERROR(SEARCH("T",AG9)))</formula>
    </cfRule>
    <cfRule type="containsText" dxfId="280" priority="314" stopIfTrue="1" operator="containsText" text="K">
      <formula>NOT(ISERROR(SEARCH("K",AG9)))</formula>
    </cfRule>
  </conditionalFormatting>
  <conditionalFormatting sqref="AG12:AG203">
    <cfRule type="expression" dxfId="279" priority="311" stopIfTrue="1">
      <formula>OR(AG$10="M", AG$10="MW", AG$10="MN")</formula>
    </cfRule>
    <cfRule type="expression" dxfId="278" priority="312" stopIfTrue="1">
      <formula>(AG$10="T")</formula>
    </cfRule>
  </conditionalFormatting>
  <conditionalFormatting sqref="AH9">
    <cfRule type="containsText" dxfId="277" priority="309" stopIfTrue="1" operator="containsText" text="T">
      <formula>NOT(ISERROR(SEARCH("T",AH9)))</formula>
    </cfRule>
    <cfRule type="containsText" dxfId="276" priority="310" stopIfTrue="1" operator="containsText" text="K">
      <formula>NOT(ISERROR(SEARCH("K",AH9)))</formula>
    </cfRule>
  </conditionalFormatting>
  <conditionalFormatting sqref="AH12:AH203">
    <cfRule type="expression" dxfId="275" priority="307" stopIfTrue="1">
      <formula>OR(AH$10="M", AH$10="MW", AH$10="MN")</formula>
    </cfRule>
    <cfRule type="expression" dxfId="274" priority="308" stopIfTrue="1">
      <formula>(AH$10="T")</formula>
    </cfRule>
  </conditionalFormatting>
  <conditionalFormatting sqref="AE9">
    <cfRule type="containsText" dxfId="273" priority="301" stopIfTrue="1" operator="containsText" text="T">
      <formula>NOT(ISERROR(SEARCH("T",AE9)))</formula>
    </cfRule>
    <cfRule type="containsText" dxfId="272" priority="302" stopIfTrue="1" operator="containsText" text="K">
      <formula>NOT(ISERROR(SEARCH("K",AE9)))</formula>
    </cfRule>
  </conditionalFormatting>
  <conditionalFormatting sqref="AE12:AE203">
    <cfRule type="expression" dxfId="271" priority="299" stopIfTrue="1">
      <formula>OR(AE$10="M", AE$10="MW", AE$10="MN")</formula>
    </cfRule>
    <cfRule type="expression" dxfId="270" priority="300" stopIfTrue="1">
      <formula>(AE$10="T")</formula>
    </cfRule>
  </conditionalFormatting>
  <conditionalFormatting sqref="AM9">
    <cfRule type="containsText" dxfId="269" priority="297" stopIfTrue="1" operator="containsText" text="T">
      <formula>NOT(ISERROR(SEARCH("T",AM9)))</formula>
    </cfRule>
    <cfRule type="containsText" dxfId="268" priority="298" stopIfTrue="1" operator="containsText" text="K">
      <formula>NOT(ISERROR(SEARCH("K",AM9)))</formula>
    </cfRule>
  </conditionalFormatting>
  <conditionalFormatting sqref="AM12:AM203">
    <cfRule type="expression" dxfId="267" priority="295" stopIfTrue="1">
      <formula>OR(AM$10="M", AM$10="MW", AM$10="MN")</formula>
    </cfRule>
    <cfRule type="expression" dxfId="266" priority="296" stopIfTrue="1">
      <formula>(AM$10="T")</formula>
    </cfRule>
  </conditionalFormatting>
  <conditionalFormatting sqref="AL9">
    <cfRule type="containsText" dxfId="265" priority="293" stopIfTrue="1" operator="containsText" text="T">
      <formula>NOT(ISERROR(SEARCH("T",AL9)))</formula>
    </cfRule>
    <cfRule type="containsText" dxfId="264" priority="294" stopIfTrue="1" operator="containsText" text="K">
      <formula>NOT(ISERROR(SEARCH("K",AL9)))</formula>
    </cfRule>
  </conditionalFormatting>
  <conditionalFormatting sqref="AL12:AL203">
    <cfRule type="expression" dxfId="263" priority="291" stopIfTrue="1">
      <formula>OR(AL$10="M", AL$10="MW", AL$10="MN")</formula>
    </cfRule>
    <cfRule type="expression" dxfId="262" priority="292" stopIfTrue="1">
      <formula>(AL$10="T")</formula>
    </cfRule>
  </conditionalFormatting>
  <conditionalFormatting sqref="AK9">
    <cfRule type="containsText" dxfId="261" priority="289" stopIfTrue="1" operator="containsText" text="T">
      <formula>NOT(ISERROR(SEARCH("T",AK9)))</formula>
    </cfRule>
    <cfRule type="containsText" dxfId="260" priority="290" stopIfTrue="1" operator="containsText" text="K">
      <formula>NOT(ISERROR(SEARCH("K",AK9)))</formula>
    </cfRule>
  </conditionalFormatting>
  <conditionalFormatting sqref="AK12:AK203">
    <cfRule type="expression" dxfId="259" priority="287" stopIfTrue="1">
      <formula>OR(AK$10="M", AK$10="MW", AK$10="MN")</formula>
    </cfRule>
    <cfRule type="expression" dxfId="258" priority="288" stopIfTrue="1">
      <formula>(AK$10="T")</formula>
    </cfRule>
  </conditionalFormatting>
  <conditionalFormatting sqref="AJ9">
    <cfRule type="containsText" dxfId="257" priority="285" stopIfTrue="1" operator="containsText" text="T">
      <formula>NOT(ISERROR(SEARCH("T",AJ9)))</formula>
    </cfRule>
    <cfRule type="containsText" dxfId="256" priority="286" stopIfTrue="1" operator="containsText" text="K">
      <formula>NOT(ISERROR(SEARCH("K",AJ9)))</formula>
    </cfRule>
  </conditionalFormatting>
  <conditionalFormatting sqref="AJ12:AJ203">
    <cfRule type="expression" dxfId="255" priority="283" stopIfTrue="1">
      <formula>OR(AJ$10="M", AJ$10="MW", AJ$10="MN")</formula>
    </cfRule>
    <cfRule type="expression" dxfId="254" priority="284" stopIfTrue="1">
      <formula>(AJ$10="T")</formula>
    </cfRule>
  </conditionalFormatting>
  <conditionalFormatting sqref="N9">
    <cfRule type="containsText" dxfId="253" priority="281" stopIfTrue="1" operator="containsText" text="T">
      <formula>NOT(ISERROR(SEARCH("T",N9)))</formula>
    </cfRule>
    <cfRule type="containsText" dxfId="252" priority="282" stopIfTrue="1" operator="containsText" text="K">
      <formula>NOT(ISERROR(SEARCH("K",N9)))</formula>
    </cfRule>
  </conditionalFormatting>
  <conditionalFormatting sqref="N12:N203">
    <cfRule type="expression" dxfId="251" priority="279" stopIfTrue="1">
      <formula>OR(N$10="M", N$10="MW", N$10="MN")</formula>
    </cfRule>
    <cfRule type="expression" dxfId="250" priority="280" stopIfTrue="1">
      <formula>(N$10="T")</formula>
    </cfRule>
  </conditionalFormatting>
  <conditionalFormatting sqref="M9">
    <cfRule type="containsText" dxfId="249" priority="277" stopIfTrue="1" operator="containsText" text="T">
      <formula>NOT(ISERROR(SEARCH("T",M9)))</formula>
    </cfRule>
    <cfRule type="containsText" dxfId="248" priority="278" stopIfTrue="1" operator="containsText" text="K">
      <formula>NOT(ISERROR(SEARCH("K",M9)))</formula>
    </cfRule>
  </conditionalFormatting>
  <conditionalFormatting sqref="M12:M203">
    <cfRule type="expression" dxfId="247" priority="275" stopIfTrue="1">
      <formula>OR(M$10="M", M$10="MW", M$10="MN")</formula>
    </cfRule>
    <cfRule type="expression" dxfId="246" priority="276" stopIfTrue="1">
      <formula>(M$10="T")</formula>
    </cfRule>
  </conditionalFormatting>
  <conditionalFormatting sqref="L9">
    <cfRule type="containsText" dxfId="245" priority="273" stopIfTrue="1" operator="containsText" text="T">
      <formula>NOT(ISERROR(SEARCH("T",L9)))</formula>
    </cfRule>
    <cfRule type="containsText" dxfId="244" priority="274" stopIfTrue="1" operator="containsText" text="K">
      <formula>NOT(ISERROR(SEARCH("K",L9)))</formula>
    </cfRule>
  </conditionalFormatting>
  <conditionalFormatting sqref="L12:L203">
    <cfRule type="expression" dxfId="243" priority="271" stopIfTrue="1">
      <formula>OR(L$10="M", L$10="MW", L$10="MN")</formula>
    </cfRule>
    <cfRule type="expression" dxfId="242" priority="272" stopIfTrue="1">
      <formula>(L$10="T")</formula>
    </cfRule>
  </conditionalFormatting>
  <conditionalFormatting sqref="R9">
    <cfRule type="containsText" dxfId="241" priority="269" stopIfTrue="1" operator="containsText" text="T">
      <formula>NOT(ISERROR(SEARCH("T",R9)))</formula>
    </cfRule>
    <cfRule type="containsText" dxfId="240" priority="270" stopIfTrue="1" operator="containsText" text="K">
      <formula>NOT(ISERROR(SEARCH("K",R9)))</formula>
    </cfRule>
  </conditionalFormatting>
  <conditionalFormatting sqref="R12:R203">
    <cfRule type="expression" dxfId="239" priority="267" stopIfTrue="1">
      <formula>OR(R$10="M", R$10="MW", R$10="MN")</formula>
    </cfRule>
    <cfRule type="expression" dxfId="238" priority="268" stopIfTrue="1">
      <formula>(R$10="T")</formula>
    </cfRule>
  </conditionalFormatting>
  <conditionalFormatting sqref="Q9">
    <cfRule type="containsText" dxfId="237" priority="265" stopIfTrue="1" operator="containsText" text="T">
      <formula>NOT(ISERROR(SEARCH("T",Q9)))</formula>
    </cfRule>
    <cfRule type="containsText" dxfId="236" priority="266" stopIfTrue="1" operator="containsText" text="K">
      <formula>NOT(ISERROR(SEARCH("K",Q9)))</formula>
    </cfRule>
  </conditionalFormatting>
  <conditionalFormatting sqref="Q12:Q203">
    <cfRule type="expression" dxfId="235" priority="263" stopIfTrue="1">
      <formula>OR(Q$10="M", Q$10="MW", Q$10="MN")</formula>
    </cfRule>
    <cfRule type="expression" dxfId="234" priority="264" stopIfTrue="1">
      <formula>(Q$10="T")</formula>
    </cfRule>
  </conditionalFormatting>
  <conditionalFormatting sqref="P9">
    <cfRule type="containsText" dxfId="233" priority="261" stopIfTrue="1" operator="containsText" text="T">
      <formula>NOT(ISERROR(SEARCH("T",P9)))</formula>
    </cfRule>
    <cfRule type="containsText" dxfId="232" priority="262" stopIfTrue="1" operator="containsText" text="K">
      <formula>NOT(ISERROR(SEARCH("K",P9)))</formula>
    </cfRule>
  </conditionalFormatting>
  <conditionalFormatting sqref="P12:P203">
    <cfRule type="expression" dxfId="231" priority="259" stopIfTrue="1">
      <formula>OR(P$10="M", P$10="MW", P$10="MN")</formula>
    </cfRule>
    <cfRule type="expression" dxfId="230" priority="260" stopIfTrue="1">
      <formula>(P$10="T")</formula>
    </cfRule>
  </conditionalFormatting>
  <conditionalFormatting sqref="J9">
    <cfRule type="containsText" dxfId="229" priority="257" stopIfTrue="1" operator="containsText" text="T">
      <formula>NOT(ISERROR(SEARCH("T",J9)))</formula>
    </cfRule>
    <cfRule type="containsText" dxfId="228" priority="258" stopIfTrue="1" operator="containsText" text="K">
      <formula>NOT(ISERROR(SEARCH("K",J9)))</formula>
    </cfRule>
  </conditionalFormatting>
  <conditionalFormatting sqref="J12:J203">
    <cfRule type="expression" dxfId="227" priority="255" stopIfTrue="1">
      <formula>OR(J$10="M", J$10="MW", J$10="MN")</formula>
    </cfRule>
    <cfRule type="expression" dxfId="226" priority="256" stopIfTrue="1">
      <formula>(J$10="T")</formula>
    </cfRule>
  </conditionalFormatting>
  <conditionalFormatting sqref="I9">
    <cfRule type="containsText" dxfId="225" priority="253" stopIfTrue="1" operator="containsText" text="T">
      <formula>NOT(ISERROR(SEARCH("T",I9)))</formula>
    </cfRule>
    <cfRule type="containsText" dxfId="224" priority="254" stopIfTrue="1" operator="containsText" text="K">
      <formula>NOT(ISERROR(SEARCH("K",I9)))</formula>
    </cfRule>
  </conditionalFormatting>
  <conditionalFormatting sqref="I12:I203">
    <cfRule type="expression" dxfId="223" priority="251" stopIfTrue="1">
      <formula>OR(I$10="M", I$10="MW", I$10="MN")</formula>
    </cfRule>
    <cfRule type="expression" dxfId="222" priority="252" stopIfTrue="1">
      <formula>(I$10="T")</formula>
    </cfRule>
  </conditionalFormatting>
  <conditionalFormatting sqref="H9">
    <cfRule type="containsText" dxfId="221" priority="249" stopIfTrue="1" operator="containsText" text="T">
      <formula>NOT(ISERROR(SEARCH("T",H9)))</formula>
    </cfRule>
    <cfRule type="containsText" dxfId="220" priority="250" stopIfTrue="1" operator="containsText" text="K">
      <formula>NOT(ISERROR(SEARCH("K",H9)))</formula>
    </cfRule>
  </conditionalFormatting>
  <conditionalFormatting sqref="H12:H203">
    <cfRule type="expression" dxfId="219" priority="247" stopIfTrue="1">
      <formula>OR(H$10="M", H$10="MW", H$10="MN")</formula>
    </cfRule>
    <cfRule type="expression" dxfId="218" priority="248" stopIfTrue="1">
      <formula>(H$10="T")</formula>
    </cfRule>
  </conditionalFormatting>
  <conditionalFormatting sqref="T9">
    <cfRule type="containsText" dxfId="217" priority="245" stopIfTrue="1" operator="containsText" text="T">
      <formula>NOT(ISERROR(SEARCH("T",T9)))</formula>
    </cfRule>
    <cfRule type="containsText" dxfId="216" priority="246" stopIfTrue="1" operator="containsText" text="K">
      <formula>NOT(ISERROR(SEARCH("K",T9)))</formula>
    </cfRule>
  </conditionalFormatting>
  <conditionalFormatting sqref="T12:T203">
    <cfRule type="expression" dxfId="215" priority="243" stopIfTrue="1">
      <formula>OR(T$10="M", T$10="MW", T$10="MN")</formula>
    </cfRule>
    <cfRule type="expression" dxfId="214" priority="244" stopIfTrue="1">
      <formula>(T$10="T")</formula>
    </cfRule>
  </conditionalFormatting>
  <conditionalFormatting sqref="V9">
    <cfRule type="containsText" dxfId="213" priority="241" stopIfTrue="1" operator="containsText" text="T">
      <formula>NOT(ISERROR(SEARCH("T",V9)))</formula>
    </cfRule>
    <cfRule type="containsText" dxfId="212" priority="242" stopIfTrue="1" operator="containsText" text="K">
      <formula>NOT(ISERROR(SEARCH("K",V9)))</formula>
    </cfRule>
  </conditionalFormatting>
  <conditionalFormatting sqref="V12:V203">
    <cfRule type="expression" dxfId="211" priority="239" stopIfTrue="1">
      <formula>OR(V$10="M", V$10="MW", V$10="MN")</formula>
    </cfRule>
    <cfRule type="expression" dxfId="210" priority="240" stopIfTrue="1">
      <formula>(V$10="T")</formula>
    </cfRule>
  </conditionalFormatting>
  <conditionalFormatting sqref="BQ9">
    <cfRule type="containsText" dxfId="209" priority="237" stopIfTrue="1" operator="containsText" text="T">
      <formula>NOT(ISERROR(SEARCH("T",BQ9)))</formula>
    </cfRule>
    <cfRule type="containsText" dxfId="208" priority="238" stopIfTrue="1" operator="containsText" text="K">
      <formula>NOT(ISERROR(SEARCH("K",BQ9)))</formula>
    </cfRule>
  </conditionalFormatting>
  <conditionalFormatting sqref="BQ13:BS203 BQ12">
    <cfRule type="expression" dxfId="207" priority="235" stopIfTrue="1">
      <formula>OR(BQ$10="M", BQ$10="MW", BQ$10="MN")</formula>
    </cfRule>
    <cfRule type="expression" dxfId="206" priority="236" stopIfTrue="1">
      <formula>(BQ$10="T")</formula>
    </cfRule>
  </conditionalFormatting>
  <conditionalFormatting sqref="BP9">
    <cfRule type="containsText" dxfId="205" priority="233" stopIfTrue="1" operator="containsText" text="T">
      <formula>NOT(ISERROR(SEARCH("T",BP9)))</formula>
    </cfRule>
    <cfRule type="containsText" dxfId="204" priority="234" stopIfTrue="1" operator="containsText" text="K">
      <formula>NOT(ISERROR(SEARCH("K",BP9)))</formula>
    </cfRule>
  </conditionalFormatting>
  <conditionalFormatting sqref="BP12:BP203">
    <cfRule type="expression" dxfId="203" priority="231" stopIfTrue="1">
      <formula>OR(BP$10="M", BP$10="MW", BP$10="MN")</formula>
    </cfRule>
    <cfRule type="expression" dxfId="202" priority="232" stopIfTrue="1">
      <formula>(BP$10="T")</formula>
    </cfRule>
  </conditionalFormatting>
  <conditionalFormatting sqref="BO9">
    <cfRule type="containsText" dxfId="201" priority="229" stopIfTrue="1" operator="containsText" text="T">
      <formula>NOT(ISERROR(SEARCH("T",BO9)))</formula>
    </cfRule>
    <cfRule type="containsText" dxfId="200" priority="230" stopIfTrue="1" operator="containsText" text="K">
      <formula>NOT(ISERROR(SEARCH("K",BO9)))</formula>
    </cfRule>
  </conditionalFormatting>
  <conditionalFormatting sqref="BO12:BO203">
    <cfRule type="expression" dxfId="199" priority="227" stopIfTrue="1">
      <formula>OR(BO$10="M", BO$10="MW", BO$10="MN")</formula>
    </cfRule>
    <cfRule type="expression" dxfId="198" priority="228" stopIfTrue="1">
      <formula>(BO$10="T")</formula>
    </cfRule>
  </conditionalFormatting>
  <conditionalFormatting sqref="CX9">
    <cfRule type="containsText" dxfId="197" priority="225" stopIfTrue="1" operator="containsText" text="T">
      <formula>NOT(ISERROR(SEARCH("T",CX9)))</formula>
    </cfRule>
    <cfRule type="containsText" dxfId="196" priority="226" stopIfTrue="1" operator="containsText" text="K">
      <formula>NOT(ISERROR(SEARCH("K",CX9)))</formula>
    </cfRule>
  </conditionalFormatting>
  <conditionalFormatting sqref="CX12:CX203">
    <cfRule type="expression" dxfId="195" priority="223" stopIfTrue="1">
      <formula>OR(CX$10="M", CX$10="MW", CX$10="MN")</formula>
    </cfRule>
    <cfRule type="expression" dxfId="194" priority="224" stopIfTrue="1">
      <formula>(CX$10="T")</formula>
    </cfRule>
  </conditionalFormatting>
  <conditionalFormatting sqref="CW9">
    <cfRule type="containsText" dxfId="193" priority="221" stopIfTrue="1" operator="containsText" text="T">
      <formula>NOT(ISERROR(SEARCH("T",CW9)))</formula>
    </cfRule>
    <cfRule type="containsText" dxfId="192" priority="222" stopIfTrue="1" operator="containsText" text="K">
      <formula>NOT(ISERROR(SEARCH("K",CW9)))</formula>
    </cfRule>
  </conditionalFormatting>
  <conditionalFormatting sqref="CW12:CW203">
    <cfRule type="expression" dxfId="191" priority="219" stopIfTrue="1">
      <formula>OR(CW$10="M", CW$10="MW", CW$10="MN")</formula>
    </cfRule>
    <cfRule type="expression" dxfId="190" priority="220" stopIfTrue="1">
      <formula>(CW$10="T")</formula>
    </cfRule>
  </conditionalFormatting>
  <conditionalFormatting sqref="CV9">
    <cfRule type="containsText" dxfId="189" priority="217" stopIfTrue="1" operator="containsText" text="T">
      <formula>NOT(ISERROR(SEARCH("T",CV9)))</formula>
    </cfRule>
    <cfRule type="containsText" dxfId="188" priority="218" stopIfTrue="1" operator="containsText" text="K">
      <formula>NOT(ISERROR(SEARCH("K",CV9)))</formula>
    </cfRule>
  </conditionalFormatting>
  <conditionalFormatting sqref="CV12:CV203">
    <cfRule type="expression" dxfId="187" priority="215" stopIfTrue="1">
      <formula>OR(CV$10="M", CV$10="MW", CV$10="MN")</formula>
    </cfRule>
    <cfRule type="expression" dxfId="186" priority="216" stopIfTrue="1">
      <formula>(CV$10="T")</formula>
    </cfRule>
  </conditionalFormatting>
  <conditionalFormatting sqref="DW9">
    <cfRule type="containsText" dxfId="185" priority="209" stopIfTrue="1" operator="containsText" text="T">
      <formula>NOT(ISERROR(SEARCH("T",DW9)))</formula>
    </cfRule>
    <cfRule type="containsText" dxfId="184" priority="210" stopIfTrue="1" operator="containsText" text="K">
      <formula>NOT(ISERROR(SEARCH("K",DW9)))</formula>
    </cfRule>
  </conditionalFormatting>
  <conditionalFormatting sqref="DW12:DW203">
    <cfRule type="expression" dxfId="183" priority="207" stopIfTrue="1">
      <formula>OR(DW$10="M", DW$10="MW", DW$10="MN")</formula>
    </cfRule>
    <cfRule type="expression" dxfId="182" priority="208" stopIfTrue="1">
      <formula>(DW$10="T")</formula>
    </cfRule>
  </conditionalFormatting>
  <conditionalFormatting sqref="DV9">
    <cfRule type="containsText" dxfId="181" priority="205" stopIfTrue="1" operator="containsText" text="T">
      <formula>NOT(ISERROR(SEARCH("T",DV9)))</formula>
    </cfRule>
    <cfRule type="containsText" dxfId="180" priority="206" stopIfTrue="1" operator="containsText" text="K">
      <formula>NOT(ISERROR(SEARCH("K",DV9)))</formula>
    </cfRule>
  </conditionalFormatting>
  <conditionalFormatting sqref="DV12:DV203">
    <cfRule type="expression" dxfId="179" priority="203" stopIfTrue="1">
      <formula>OR(DV$10="M", DV$10="MW", DV$10="MN")</formula>
    </cfRule>
    <cfRule type="expression" dxfId="178" priority="204" stopIfTrue="1">
      <formula>(DV$10="T")</formula>
    </cfRule>
  </conditionalFormatting>
  <conditionalFormatting sqref="EB9">
    <cfRule type="containsText" dxfId="177" priority="201" stopIfTrue="1" operator="containsText" text="T">
      <formula>NOT(ISERROR(SEARCH("T",EB9)))</formula>
    </cfRule>
    <cfRule type="containsText" dxfId="176" priority="202" stopIfTrue="1" operator="containsText" text="K">
      <formula>NOT(ISERROR(SEARCH("K",EB9)))</formula>
    </cfRule>
  </conditionalFormatting>
  <conditionalFormatting sqref="EB12:EB203">
    <cfRule type="expression" dxfId="175" priority="199" stopIfTrue="1">
      <formula>OR(EB$10="M", EB$10="MW", EB$10="MN")</formula>
    </cfRule>
    <cfRule type="expression" dxfId="174" priority="200" stopIfTrue="1">
      <formula>(EB$10="T")</formula>
    </cfRule>
  </conditionalFormatting>
  <conditionalFormatting sqref="BB9">
    <cfRule type="containsText" dxfId="173" priority="193" stopIfTrue="1" operator="containsText" text="T">
      <formula>NOT(ISERROR(SEARCH("T",BB9)))</formula>
    </cfRule>
    <cfRule type="containsText" dxfId="172" priority="194" stopIfTrue="1" operator="containsText" text="K">
      <formula>NOT(ISERROR(SEARCH("K",BB9)))</formula>
    </cfRule>
  </conditionalFormatting>
  <conditionalFormatting sqref="BB12:BB203">
    <cfRule type="expression" dxfId="171" priority="191" stopIfTrue="1">
      <formula>OR(BB$10="M", BB$10="MW", BB$10="MN")</formula>
    </cfRule>
    <cfRule type="expression" dxfId="170" priority="192" stopIfTrue="1">
      <formula>(BB$10="T")</formula>
    </cfRule>
  </conditionalFormatting>
  <conditionalFormatting sqref="BF9">
    <cfRule type="containsText" dxfId="169" priority="185" stopIfTrue="1" operator="containsText" text="T">
      <formula>NOT(ISERROR(SEARCH("T",BF9)))</formula>
    </cfRule>
    <cfRule type="containsText" dxfId="168" priority="186" stopIfTrue="1" operator="containsText" text="K">
      <formula>NOT(ISERROR(SEARCH("K",BF9)))</formula>
    </cfRule>
  </conditionalFormatting>
  <conditionalFormatting sqref="BA9">
    <cfRule type="containsText" dxfId="167" priority="189" stopIfTrue="1" operator="containsText" text="T">
      <formula>NOT(ISERROR(SEARCH("T",BA9)))</formula>
    </cfRule>
    <cfRule type="containsText" dxfId="166" priority="190" stopIfTrue="1" operator="containsText" text="K">
      <formula>NOT(ISERROR(SEARCH("K",BA9)))</formula>
    </cfRule>
  </conditionalFormatting>
  <conditionalFormatting sqref="BA12:BA203">
    <cfRule type="expression" dxfId="165" priority="187" stopIfTrue="1">
      <formula>OR(BA$10="M", BA$10="MW", BA$10="MN")</formula>
    </cfRule>
    <cfRule type="expression" dxfId="164" priority="188" stopIfTrue="1">
      <formula>(BA$10="T")</formula>
    </cfRule>
  </conditionalFormatting>
  <conditionalFormatting sqref="BE9">
    <cfRule type="containsText" dxfId="163" priority="181" stopIfTrue="1" operator="containsText" text="T">
      <formula>NOT(ISERROR(SEARCH("T",BE9)))</formula>
    </cfRule>
    <cfRule type="containsText" dxfId="162" priority="182" stopIfTrue="1" operator="containsText" text="K">
      <formula>NOT(ISERROR(SEARCH("K",BE9)))</formula>
    </cfRule>
  </conditionalFormatting>
  <conditionalFormatting sqref="BD9">
    <cfRule type="containsText" dxfId="161" priority="177" stopIfTrue="1" operator="containsText" text="T">
      <formula>NOT(ISERROR(SEARCH("T",BD9)))</formula>
    </cfRule>
    <cfRule type="containsText" dxfId="160" priority="178" stopIfTrue="1" operator="containsText" text="K">
      <formula>NOT(ISERROR(SEARCH("K",BD9)))</formula>
    </cfRule>
  </conditionalFormatting>
  <conditionalFormatting sqref="DZ9:EA9">
    <cfRule type="containsText" dxfId="159" priority="165" stopIfTrue="1" operator="containsText" text="T">
      <formula>NOT(ISERROR(SEARCH("T",DZ9)))</formula>
    </cfRule>
    <cfRule type="containsText" dxfId="158" priority="166" stopIfTrue="1" operator="containsText" text="K">
      <formula>NOT(ISERROR(SEARCH("K",DZ9)))</formula>
    </cfRule>
  </conditionalFormatting>
  <conditionalFormatting sqref="DZ13:EA203">
    <cfRule type="expression" dxfId="157" priority="167" stopIfTrue="1">
      <formula>OR(DZ$10="M", DZ$10="MW", DZ$10="MN")</formula>
    </cfRule>
    <cfRule type="expression" dxfId="156" priority="168" stopIfTrue="1">
      <formula>(DZ$10="T")</formula>
    </cfRule>
  </conditionalFormatting>
  <conditionalFormatting sqref="DZ12:EA12">
    <cfRule type="expression" dxfId="155" priority="163" stopIfTrue="1">
      <formula>OR(DZ$10="M", DZ$10="MW", DZ$10="MN")</formula>
    </cfRule>
    <cfRule type="expression" dxfId="154" priority="164" stopIfTrue="1">
      <formula>(DZ$10="T")</formula>
    </cfRule>
  </conditionalFormatting>
  <conditionalFormatting sqref="BW11:BY11 CD11:CF11 CK11:CM11 DB11:DD11 DP11:DR11 DI11:DK11 AT11 BN11 CA11 CH11 CO11:CU11 DF11 DM11 K11 DT11:DU11 AF11 AN11:AR11 O11 S11 U11 W11:AD11 BT11 CY11 DX11:DY11 EC11:EL11 BC11:BF11 EN11:EQ11 BH11:BL11">
    <cfRule type="expression" dxfId="153" priority="161" stopIfTrue="1">
      <formula>OR(K$10="M", K$10="MW", K$10="MN")</formula>
    </cfRule>
    <cfRule type="expression" dxfId="152" priority="162" stopIfTrue="1">
      <formula>(K$10="T")</formula>
    </cfRule>
  </conditionalFormatting>
  <conditionalFormatting sqref="BV11">
    <cfRule type="expression" dxfId="151" priority="159" stopIfTrue="1">
      <formula>OR(BV$10="M", BV$10="MW", BV$10="MN")</formula>
    </cfRule>
    <cfRule type="expression" dxfId="150" priority="160" stopIfTrue="1">
      <formula>(BV$10="T")</formula>
    </cfRule>
  </conditionalFormatting>
  <conditionalFormatting sqref="CC11">
    <cfRule type="expression" dxfId="149" priority="157" stopIfTrue="1">
      <formula>OR(CC$10="M", CC$10="MW", CC$10="MN")</formula>
    </cfRule>
    <cfRule type="expression" dxfId="148" priority="158" stopIfTrue="1">
      <formula>(CC$10="T")</formula>
    </cfRule>
  </conditionalFormatting>
  <conditionalFormatting sqref="CJ11">
    <cfRule type="expression" dxfId="147" priority="155" stopIfTrue="1">
      <formula>OR(CJ$10="M", CJ$10="MW", CJ$10="MN")</formula>
    </cfRule>
    <cfRule type="expression" dxfId="146" priority="156" stopIfTrue="1">
      <formula>(CJ$10="T")</formula>
    </cfRule>
  </conditionalFormatting>
  <conditionalFormatting sqref="DA11">
    <cfRule type="expression" dxfId="145" priority="153" stopIfTrue="1">
      <formula>OR(DA$10="M", DA$10="MW", DA$10="MN")</formula>
    </cfRule>
    <cfRule type="expression" dxfId="144" priority="154" stopIfTrue="1">
      <formula>(DA$10="T")</formula>
    </cfRule>
  </conditionalFormatting>
  <conditionalFormatting sqref="DO11">
    <cfRule type="expression" dxfId="143" priority="151" stopIfTrue="1">
      <formula>OR(DO$10="M", DO$10="MW", DO$10="MN")</formula>
    </cfRule>
    <cfRule type="expression" dxfId="142" priority="152" stopIfTrue="1">
      <formula>(DO$10="T")</formula>
    </cfRule>
  </conditionalFormatting>
  <conditionalFormatting sqref="DH11">
    <cfRule type="expression" dxfId="141" priority="149" stopIfTrue="1">
      <formula>OR(DH$10="M", DH$10="MW", DH$10="MN")</formula>
    </cfRule>
    <cfRule type="expression" dxfId="140" priority="150" stopIfTrue="1">
      <formula>(DH$10="T")</formula>
    </cfRule>
  </conditionalFormatting>
  <conditionalFormatting sqref="AS11">
    <cfRule type="expression" dxfId="139" priority="147" stopIfTrue="1">
      <formula>OR(AS$10="M", AS$10="MW", AS$10="MN")</formula>
    </cfRule>
    <cfRule type="expression" dxfId="138" priority="148" stopIfTrue="1">
      <formula>(AS$10="T")</formula>
    </cfRule>
  </conditionalFormatting>
  <conditionalFormatting sqref="BM11">
    <cfRule type="expression" dxfId="137" priority="145" stopIfTrue="1">
      <formula>OR(BM$10="M", BM$10="MW", BM$10="MN")</formula>
    </cfRule>
    <cfRule type="expression" dxfId="136" priority="146" stopIfTrue="1">
      <formula>(BM$10="T")</formula>
    </cfRule>
  </conditionalFormatting>
  <conditionalFormatting sqref="BZ11">
    <cfRule type="expression" dxfId="135" priority="143" stopIfTrue="1">
      <formula>OR(BZ$10="M", BZ$10="MW", BZ$10="MN")</formula>
    </cfRule>
    <cfRule type="expression" dxfId="134" priority="144" stopIfTrue="1">
      <formula>(BZ$10="T")</formula>
    </cfRule>
  </conditionalFormatting>
  <conditionalFormatting sqref="CG11">
    <cfRule type="expression" dxfId="133" priority="141" stopIfTrue="1">
      <formula>OR(CG$10="M", CG$10="MW", CG$10="MN")</formula>
    </cfRule>
    <cfRule type="expression" dxfId="132" priority="142" stopIfTrue="1">
      <formula>(CG$10="T")</formula>
    </cfRule>
  </conditionalFormatting>
  <conditionalFormatting sqref="CN11">
    <cfRule type="expression" dxfId="131" priority="139" stopIfTrue="1">
      <formula>OR(CN$10="M", CN$10="MW", CN$10="MN")</formula>
    </cfRule>
    <cfRule type="expression" dxfId="130" priority="140" stopIfTrue="1">
      <formula>(CN$10="T")</formula>
    </cfRule>
  </conditionalFormatting>
  <conditionalFormatting sqref="DE11">
    <cfRule type="expression" dxfId="129" priority="137" stopIfTrue="1">
      <formula>OR(DE$10="M", DE$10="MW", DE$10="MN")</formula>
    </cfRule>
    <cfRule type="expression" dxfId="128" priority="138" stopIfTrue="1">
      <formula>(DE$10="T")</formula>
    </cfRule>
  </conditionalFormatting>
  <conditionalFormatting sqref="DL11">
    <cfRule type="expression" dxfId="127" priority="135" stopIfTrue="1">
      <formula>OR(DL$10="M", DL$10="MW", DL$10="MN")</formula>
    </cfRule>
    <cfRule type="expression" dxfId="126" priority="136" stopIfTrue="1">
      <formula>(DL$10="T")</formula>
    </cfRule>
  </conditionalFormatting>
  <conditionalFormatting sqref="DS11">
    <cfRule type="expression" dxfId="125" priority="133" stopIfTrue="1">
      <formula>OR(DS$10="M", DS$10="MW", DS$10="MN")</formula>
    </cfRule>
    <cfRule type="expression" dxfId="124" priority="134" stopIfTrue="1">
      <formula>(DS$10="T")</formula>
    </cfRule>
  </conditionalFormatting>
  <conditionalFormatting sqref="AZ11">
    <cfRule type="expression" dxfId="123" priority="131" stopIfTrue="1">
      <formula>OR(AZ$10="M", AZ$10="MW", AZ$10="MN")</formula>
    </cfRule>
    <cfRule type="expression" dxfId="122" priority="132" stopIfTrue="1">
      <formula>(AZ$10="T")</formula>
    </cfRule>
  </conditionalFormatting>
  <conditionalFormatting sqref="AX11">
    <cfRule type="expression" dxfId="121" priority="129" stopIfTrue="1">
      <formula>OR(AX$10="M", AX$10="MW", AX$10="MN")</formula>
    </cfRule>
    <cfRule type="expression" dxfId="120" priority="130" stopIfTrue="1">
      <formula>(AX$10="T")</formula>
    </cfRule>
  </conditionalFormatting>
  <conditionalFormatting sqref="AU11">
    <cfRule type="expression" dxfId="119" priority="127" stopIfTrue="1">
      <formula>OR(AU$10="M", AU$10="MW", AU$10="MN")</formula>
    </cfRule>
    <cfRule type="expression" dxfId="118" priority="128" stopIfTrue="1">
      <formula>(AU$10="T")</formula>
    </cfRule>
  </conditionalFormatting>
  <conditionalFormatting sqref="G11">
    <cfRule type="expression" dxfId="117" priority="125" stopIfTrue="1">
      <formula>OR(G$10="M", G$10="MW", G$10="MN")</formula>
    </cfRule>
    <cfRule type="expression" dxfId="116" priority="126" stopIfTrue="1">
      <formula>(G$10="T")</formula>
    </cfRule>
  </conditionalFormatting>
  <conditionalFormatting sqref="CB11">
    <cfRule type="expression" dxfId="115" priority="123" stopIfTrue="1">
      <formula>OR(CB$10="M", CB$10="MW", CB$10="MN")</formula>
    </cfRule>
    <cfRule type="expression" dxfId="114" priority="124" stopIfTrue="1">
      <formula>(CB$10="T")</formula>
    </cfRule>
  </conditionalFormatting>
  <conditionalFormatting sqref="CI11">
    <cfRule type="expression" dxfId="113" priority="121" stopIfTrue="1">
      <formula>OR(CI$10="M", CI$10="MW", CI$10="MN")</formula>
    </cfRule>
    <cfRule type="expression" dxfId="112" priority="122" stopIfTrue="1">
      <formula>(CI$10="T")</formula>
    </cfRule>
  </conditionalFormatting>
  <conditionalFormatting sqref="CZ11">
    <cfRule type="expression" dxfId="111" priority="119" stopIfTrue="1">
      <formula>OR(CZ$10="M", CZ$10="MW", CZ$10="MN")</formula>
    </cfRule>
    <cfRule type="expression" dxfId="110" priority="120" stopIfTrue="1">
      <formula>(CZ$10="T")</formula>
    </cfRule>
  </conditionalFormatting>
  <conditionalFormatting sqref="DG11">
    <cfRule type="expression" dxfId="109" priority="117" stopIfTrue="1">
      <formula>OR(DG$10="M", DG$10="MW", DG$10="MN")</formula>
    </cfRule>
    <cfRule type="expression" dxfId="108" priority="118" stopIfTrue="1">
      <formula>(DG$10="T")</formula>
    </cfRule>
  </conditionalFormatting>
  <conditionalFormatting sqref="DN11">
    <cfRule type="expression" dxfId="107" priority="115" stopIfTrue="1">
      <formula>OR(DN$10="M", DN$10="MW", DN$10="MN")</formula>
    </cfRule>
    <cfRule type="expression" dxfId="106" priority="116" stopIfTrue="1">
      <formula>(DN$10="T")</formula>
    </cfRule>
  </conditionalFormatting>
  <conditionalFormatting sqref="BU11">
    <cfRule type="expression" dxfId="105" priority="113" stopIfTrue="1">
      <formula>OR(BU$10="M", BU$10="MW", BU$10="MN")</formula>
    </cfRule>
    <cfRule type="expression" dxfId="104" priority="114" stopIfTrue="1">
      <formula>(BU$10="T")</formula>
    </cfRule>
  </conditionalFormatting>
  <conditionalFormatting sqref="AI11">
    <cfRule type="expression" dxfId="103" priority="111" stopIfTrue="1">
      <formula>OR(AI$10="M", AI$10="MW", AI$10="MN")</formula>
    </cfRule>
    <cfRule type="expression" dxfId="102" priority="112" stopIfTrue="1">
      <formula>(AI$10="T")</formula>
    </cfRule>
  </conditionalFormatting>
  <conditionalFormatting sqref="AG11">
    <cfRule type="expression" dxfId="101" priority="109" stopIfTrue="1">
      <formula>OR(AG$10="M", AG$10="MW", AG$10="MN")</formula>
    </cfRule>
    <cfRule type="expression" dxfId="100" priority="110" stopIfTrue="1">
      <formula>(AG$10="T")</formula>
    </cfRule>
  </conditionalFormatting>
  <conditionalFormatting sqref="AH11">
    <cfRule type="expression" dxfId="99" priority="107" stopIfTrue="1">
      <formula>OR(AH$10="M", AH$10="MW", AH$10="MN")</formula>
    </cfRule>
    <cfRule type="expression" dxfId="98" priority="108" stopIfTrue="1">
      <formula>(AH$10="T")</formula>
    </cfRule>
  </conditionalFormatting>
  <conditionalFormatting sqref="AE11">
    <cfRule type="expression" dxfId="97" priority="105" stopIfTrue="1">
      <formula>OR(AE$10="M", AE$10="MW", AE$10="MN")</formula>
    </cfRule>
    <cfRule type="expression" dxfId="96" priority="106" stopIfTrue="1">
      <formula>(AE$10="T")</formula>
    </cfRule>
  </conditionalFormatting>
  <conditionalFormatting sqref="AM11">
    <cfRule type="expression" dxfId="95" priority="103" stopIfTrue="1">
      <formula>OR(AM$10="M", AM$10="MW", AM$10="MN")</formula>
    </cfRule>
    <cfRule type="expression" dxfId="94" priority="104" stopIfTrue="1">
      <formula>(AM$10="T")</formula>
    </cfRule>
  </conditionalFormatting>
  <conditionalFormatting sqref="AL11">
    <cfRule type="expression" dxfId="93" priority="101" stopIfTrue="1">
      <formula>OR(AL$10="M", AL$10="MW", AL$10="MN")</formula>
    </cfRule>
    <cfRule type="expression" dxfId="92" priority="102" stopIfTrue="1">
      <formula>(AL$10="T")</formula>
    </cfRule>
  </conditionalFormatting>
  <conditionalFormatting sqref="AK11">
    <cfRule type="expression" dxfId="91" priority="99" stopIfTrue="1">
      <formula>OR(AK$10="M", AK$10="MW", AK$10="MN")</formula>
    </cfRule>
    <cfRule type="expression" dxfId="90" priority="100" stopIfTrue="1">
      <formula>(AK$10="T")</formula>
    </cfRule>
  </conditionalFormatting>
  <conditionalFormatting sqref="AJ11">
    <cfRule type="expression" dxfId="89" priority="97" stopIfTrue="1">
      <formula>OR(AJ$10="M", AJ$10="MW", AJ$10="MN")</formula>
    </cfRule>
    <cfRule type="expression" dxfId="88" priority="98" stopIfTrue="1">
      <formula>(AJ$10="T")</formula>
    </cfRule>
  </conditionalFormatting>
  <conditionalFormatting sqref="N11">
    <cfRule type="expression" dxfId="87" priority="95" stopIfTrue="1">
      <formula>OR(N$10="M", N$10="MW", N$10="MN")</formula>
    </cfRule>
    <cfRule type="expression" dxfId="86" priority="96" stopIfTrue="1">
      <formula>(N$10="T")</formula>
    </cfRule>
  </conditionalFormatting>
  <conditionalFormatting sqref="M11">
    <cfRule type="expression" dxfId="85" priority="93" stopIfTrue="1">
      <formula>OR(M$10="M", M$10="MW", M$10="MN")</formula>
    </cfRule>
    <cfRule type="expression" dxfId="84" priority="94" stopIfTrue="1">
      <formula>(M$10="T")</formula>
    </cfRule>
  </conditionalFormatting>
  <conditionalFormatting sqref="L11">
    <cfRule type="expression" dxfId="83" priority="91" stopIfTrue="1">
      <formula>OR(L$10="M", L$10="MW", L$10="MN")</formula>
    </cfRule>
    <cfRule type="expression" dxfId="82" priority="92" stopIfTrue="1">
      <formula>(L$10="T")</formula>
    </cfRule>
  </conditionalFormatting>
  <conditionalFormatting sqref="R11">
    <cfRule type="expression" dxfId="81" priority="89" stopIfTrue="1">
      <formula>OR(R$10="M", R$10="MW", R$10="MN")</formula>
    </cfRule>
    <cfRule type="expression" dxfId="80" priority="90" stopIfTrue="1">
      <formula>(R$10="T")</formula>
    </cfRule>
  </conditionalFormatting>
  <conditionalFormatting sqref="Q11">
    <cfRule type="expression" dxfId="79" priority="87" stopIfTrue="1">
      <formula>OR(Q$10="M", Q$10="MW", Q$10="MN")</formula>
    </cfRule>
    <cfRule type="expression" dxfId="78" priority="88" stopIfTrue="1">
      <formula>(Q$10="T")</formula>
    </cfRule>
  </conditionalFormatting>
  <conditionalFormatting sqref="P11">
    <cfRule type="expression" dxfId="77" priority="85" stopIfTrue="1">
      <formula>OR(P$10="M", P$10="MW", P$10="MN")</formula>
    </cfRule>
    <cfRule type="expression" dxfId="76" priority="86" stopIfTrue="1">
      <formula>(P$10="T")</formula>
    </cfRule>
  </conditionalFormatting>
  <conditionalFormatting sqref="J11">
    <cfRule type="expression" dxfId="75" priority="83" stopIfTrue="1">
      <formula>OR(J$10="M", J$10="MW", J$10="MN")</formula>
    </cfRule>
    <cfRule type="expression" dxfId="74" priority="84" stopIfTrue="1">
      <formula>(J$10="T")</formula>
    </cfRule>
  </conditionalFormatting>
  <conditionalFormatting sqref="I11">
    <cfRule type="expression" dxfId="73" priority="81" stopIfTrue="1">
      <formula>OR(I$10="M", I$10="MW", I$10="MN")</formula>
    </cfRule>
    <cfRule type="expression" dxfId="72" priority="82" stopIfTrue="1">
      <formula>(I$10="T")</formula>
    </cfRule>
  </conditionalFormatting>
  <conditionalFormatting sqref="H11">
    <cfRule type="expression" dxfId="71" priority="79" stopIfTrue="1">
      <formula>OR(H$10="M", H$10="MW", H$10="MN")</formula>
    </cfRule>
    <cfRule type="expression" dxfId="70" priority="80" stopIfTrue="1">
      <formula>(H$10="T")</formula>
    </cfRule>
  </conditionalFormatting>
  <conditionalFormatting sqref="T11">
    <cfRule type="expression" dxfId="69" priority="77" stopIfTrue="1">
      <formula>OR(T$10="M", T$10="MW", T$10="MN")</formula>
    </cfRule>
    <cfRule type="expression" dxfId="68" priority="78" stopIfTrue="1">
      <formula>(T$10="T")</formula>
    </cfRule>
  </conditionalFormatting>
  <conditionalFormatting sqref="V11">
    <cfRule type="expression" dxfId="67" priority="75" stopIfTrue="1">
      <formula>OR(V$10="M", V$10="MW", V$10="MN")</formula>
    </cfRule>
    <cfRule type="expression" dxfId="66" priority="76" stopIfTrue="1">
      <formula>(V$10="T")</formula>
    </cfRule>
  </conditionalFormatting>
  <conditionalFormatting sqref="BQ11">
    <cfRule type="expression" dxfId="65" priority="73" stopIfTrue="1">
      <formula>OR(BQ$10="M", BQ$10="MW", BQ$10="MN")</formula>
    </cfRule>
    <cfRule type="expression" dxfId="64" priority="74" stopIfTrue="1">
      <formula>(BQ$10="T")</formula>
    </cfRule>
  </conditionalFormatting>
  <conditionalFormatting sqref="BP11">
    <cfRule type="expression" dxfId="63" priority="71" stopIfTrue="1">
      <formula>OR(BP$10="M", BP$10="MW", BP$10="MN")</formula>
    </cfRule>
    <cfRule type="expression" dxfId="62" priority="72" stopIfTrue="1">
      <formula>(BP$10="T")</formula>
    </cfRule>
  </conditionalFormatting>
  <conditionalFormatting sqref="BO11">
    <cfRule type="expression" dxfId="61" priority="69" stopIfTrue="1">
      <formula>OR(BO$10="M", BO$10="MW", BO$10="MN")</formula>
    </cfRule>
    <cfRule type="expression" dxfId="60" priority="70" stopIfTrue="1">
      <formula>(BO$10="T")</formula>
    </cfRule>
  </conditionalFormatting>
  <conditionalFormatting sqref="CX11">
    <cfRule type="expression" dxfId="59" priority="67" stopIfTrue="1">
      <formula>OR(CX$10="M", CX$10="MW", CX$10="MN")</formula>
    </cfRule>
    <cfRule type="expression" dxfId="58" priority="68" stopIfTrue="1">
      <formula>(CX$10="T")</formula>
    </cfRule>
  </conditionalFormatting>
  <conditionalFormatting sqref="CW11">
    <cfRule type="expression" dxfId="57" priority="65" stopIfTrue="1">
      <formula>OR(CW$10="M", CW$10="MW", CW$10="MN")</formula>
    </cfRule>
    <cfRule type="expression" dxfId="56" priority="66" stopIfTrue="1">
      <formula>(CW$10="T")</formula>
    </cfRule>
  </conditionalFormatting>
  <conditionalFormatting sqref="CV11">
    <cfRule type="expression" dxfId="55" priority="63" stopIfTrue="1">
      <formula>OR(CV$10="M", CV$10="MW", CV$10="MN")</formula>
    </cfRule>
    <cfRule type="expression" dxfId="54" priority="64" stopIfTrue="1">
      <formula>(CV$10="T")</formula>
    </cfRule>
  </conditionalFormatting>
  <conditionalFormatting sqref="DW11">
    <cfRule type="expression" dxfId="53" priority="59" stopIfTrue="1">
      <formula>OR(DW$10="M", DW$10="MW", DW$10="MN")</formula>
    </cfRule>
    <cfRule type="expression" dxfId="52" priority="60" stopIfTrue="1">
      <formula>(DW$10="T")</formula>
    </cfRule>
  </conditionalFormatting>
  <conditionalFormatting sqref="DV11">
    <cfRule type="expression" dxfId="51" priority="57" stopIfTrue="1">
      <formula>OR(DV$10="M", DV$10="MW", DV$10="MN")</formula>
    </cfRule>
    <cfRule type="expression" dxfId="50" priority="58" stopIfTrue="1">
      <formula>(DV$10="T")</formula>
    </cfRule>
  </conditionalFormatting>
  <conditionalFormatting sqref="EB11">
    <cfRule type="expression" dxfId="49" priority="55" stopIfTrue="1">
      <formula>OR(EB$10="M", EB$10="MW", EB$10="MN")</formula>
    </cfRule>
    <cfRule type="expression" dxfId="48" priority="56" stopIfTrue="1">
      <formula>(EB$10="T")</formula>
    </cfRule>
  </conditionalFormatting>
  <conditionalFormatting sqref="BB11">
    <cfRule type="expression" dxfId="47" priority="53" stopIfTrue="1">
      <formula>OR(BB$10="M", BB$10="MW", BB$10="MN")</formula>
    </cfRule>
    <cfRule type="expression" dxfId="46" priority="54" stopIfTrue="1">
      <formula>(BB$10="T")</formula>
    </cfRule>
  </conditionalFormatting>
  <conditionalFormatting sqref="BA11">
    <cfRule type="expression" dxfId="45" priority="51" stopIfTrue="1">
      <formula>OR(BA$10="M", BA$10="MW", BA$10="MN")</formula>
    </cfRule>
    <cfRule type="expression" dxfId="44" priority="52" stopIfTrue="1">
      <formula>(BA$10="T")</formula>
    </cfRule>
  </conditionalFormatting>
  <conditionalFormatting sqref="DZ11:EA11">
    <cfRule type="expression" dxfId="43" priority="49" stopIfTrue="1">
      <formula>OR(DZ$10="M", DZ$10="MW", DZ$10="MN")</formula>
    </cfRule>
    <cfRule type="expression" dxfId="42" priority="50" stopIfTrue="1">
      <formula>(DZ$10="T")</formula>
    </cfRule>
  </conditionalFormatting>
  <conditionalFormatting sqref="AW9">
    <cfRule type="containsText" dxfId="41" priority="47" stopIfTrue="1" operator="containsText" text="T">
      <formula>NOT(ISERROR(SEARCH("T",AW9)))</formula>
    </cfRule>
    <cfRule type="containsText" dxfId="40" priority="48" stopIfTrue="1" operator="containsText" text="K">
      <formula>NOT(ISERROR(SEARCH("K",AW9)))</formula>
    </cfRule>
  </conditionalFormatting>
  <conditionalFormatting sqref="AW12:AW203">
    <cfRule type="expression" dxfId="39" priority="45" stopIfTrue="1">
      <formula>OR(AW$10="M", AW$10="MW", AW$10="MN")</formula>
    </cfRule>
    <cfRule type="expression" dxfId="38" priority="46" stopIfTrue="1">
      <formula>(AW$10="T")</formula>
    </cfRule>
  </conditionalFormatting>
  <conditionalFormatting sqref="AW11">
    <cfRule type="expression" dxfId="37" priority="43" stopIfTrue="1">
      <formula>OR(AW$10="M", AW$10="MW", AW$10="MN")</formula>
    </cfRule>
    <cfRule type="expression" dxfId="36" priority="44" stopIfTrue="1">
      <formula>(AW$10="T")</formula>
    </cfRule>
  </conditionalFormatting>
  <conditionalFormatting sqref="AY9">
    <cfRule type="containsText" dxfId="35" priority="41" stopIfTrue="1" operator="containsText" text="T">
      <formula>NOT(ISERROR(SEARCH("T",AY9)))</formula>
    </cfRule>
    <cfRule type="containsText" dxfId="34" priority="42" stopIfTrue="1" operator="containsText" text="K">
      <formula>NOT(ISERROR(SEARCH("K",AY9)))</formula>
    </cfRule>
  </conditionalFormatting>
  <conditionalFormatting sqref="AY12:AY203">
    <cfRule type="expression" dxfId="33" priority="39" stopIfTrue="1">
      <formula>OR(AY$10="M", AY$10="MW", AY$10="MN")</formula>
    </cfRule>
    <cfRule type="expression" dxfId="32" priority="40" stopIfTrue="1">
      <formula>(AY$10="T")</formula>
    </cfRule>
  </conditionalFormatting>
  <conditionalFormatting sqref="AY11">
    <cfRule type="expression" dxfId="31" priority="37" stopIfTrue="1">
      <formula>OR(AY$10="M", AY$10="MW", AY$10="MN")</formula>
    </cfRule>
    <cfRule type="expression" dxfId="30" priority="38" stopIfTrue="1">
      <formula>(AY$10="T")</formula>
    </cfRule>
  </conditionalFormatting>
  <conditionalFormatting sqref="AV9">
    <cfRule type="containsText" dxfId="29" priority="35" stopIfTrue="1" operator="containsText" text="T">
      <formula>NOT(ISERROR(SEARCH("T",AV9)))</formula>
    </cfRule>
    <cfRule type="containsText" dxfId="28" priority="36" stopIfTrue="1" operator="containsText" text="K">
      <formula>NOT(ISERROR(SEARCH("K",AV9)))</formula>
    </cfRule>
  </conditionalFormatting>
  <conditionalFormatting sqref="AV12:AV203">
    <cfRule type="expression" dxfId="27" priority="33" stopIfTrue="1">
      <formula>OR(AV$10="M", AV$10="MW", AV$10="MN")</formula>
    </cfRule>
    <cfRule type="expression" dxfId="26" priority="34" stopIfTrue="1">
      <formula>(AV$10="T")</formula>
    </cfRule>
  </conditionalFormatting>
  <conditionalFormatting sqref="AV11">
    <cfRule type="expression" dxfId="25" priority="31" stopIfTrue="1">
      <formula>OR(AV$10="M", AV$10="MW", AV$10="MN")</formula>
    </cfRule>
    <cfRule type="expression" dxfId="24" priority="32" stopIfTrue="1">
      <formula>(AV$10="T")</formula>
    </cfRule>
  </conditionalFormatting>
  <conditionalFormatting sqref="EM9">
    <cfRule type="containsText" dxfId="23" priority="29" stopIfTrue="1" operator="containsText" text="T">
      <formula>NOT(ISERROR(SEARCH("T",EM9)))</formula>
    </cfRule>
    <cfRule type="containsText" dxfId="22" priority="30" stopIfTrue="1" operator="containsText" text="K">
      <formula>NOT(ISERROR(SEARCH("K",EM9)))</formula>
    </cfRule>
  </conditionalFormatting>
  <conditionalFormatting sqref="EM12:EM203">
    <cfRule type="expression" dxfId="21" priority="27" stopIfTrue="1">
      <formula>OR(EM$10="M", EM$10="MW", EM$10="MN")</formula>
    </cfRule>
    <cfRule type="expression" dxfId="20" priority="28" stopIfTrue="1">
      <formula>(EM$10="T")</formula>
    </cfRule>
  </conditionalFormatting>
  <conditionalFormatting sqref="EM11">
    <cfRule type="expression" dxfId="19" priority="25" stopIfTrue="1">
      <formula>OR(EM$10="M", EM$10="MW", EM$10="MN")</formula>
    </cfRule>
    <cfRule type="expression" dxfId="18" priority="26" stopIfTrue="1">
      <formula>(EM$10="T")</formula>
    </cfRule>
  </conditionalFormatting>
  <conditionalFormatting sqref="BR9">
    <cfRule type="containsText" dxfId="17" priority="17" stopIfTrue="1" operator="containsText" text="T">
      <formula>NOT(ISERROR(SEARCH("T",BR9)))</formula>
    </cfRule>
    <cfRule type="containsText" dxfId="16" priority="18" stopIfTrue="1" operator="containsText" text="K">
      <formula>NOT(ISERROR(SEARCH("K",BR9)))</formula>
    </cfRule>
  </conditionalFormatting>
  <conditionalFormatting sqref="BR12">
    <cfRule type="expression" dxfId="15" priority="15" stopIfTrue="1">
      <formula>OR(BR$10="M", BR$10="MW", BR$10="MN")</formula>
    </cfRule>
    <cfRule type="expression" dxfId="14" priority="16" stopIfTrue="1">
      <formula>(BR$10="T")</formula>
    </cfRule>
  </conditionalFormatting>
  <conditionalFormatting sqref="BR11">
    <cfRule type="expression" dxfId="13" priority="13" stopIfTrue="1">
      <formula>OR(BR$10="M", BR$10="MW", BR$10="MN")</formula>
    </cfRule>
    <cfRule type="expression" dxfId="12" priority="14" stopIfTrue="1">
      <formula>(BR$10="T")</formula>
    </cfRule>
  </conditionalFormatting>
  <conditionalFormatting sqref="BS9">
    <cfRule type="containsText" dxfId="11" priority="11" stopIfTrue="1" operator="containsText" text="T">
      <formula>NOT(ISERROR(SEARCH("T",BS9)))</formula>
    </cfRule>
    <cfRule type="containsText" dxfId="10" priority="12" stopIfTrue="1" operator="containsText" text="K">
      <formula>NOT(ISERROR(SEARCH("K",BS9)))</formula>
    </cfRule>
  </conditionalFormatting>
  <conditionalFormatting sqref="BS12">
    <cfRule type="expression" dxfId="9" priority="9" stopIfTrue="1">
      <formula>OR(BS$10="M", BS$10="MW", BS$10="MN")</formula>
    </cfRule>
    <cfRule type="expression" dxfId="8" priority="10" stopIfTrue="1">
      <formula>(BS$10="T")</formula>
    </cfRule>
  </conditionalFormatting>
  <conditionalFormatting sqref="BS11">
    <cfRule type="expression" dxfId="7" priority="7" stopIfTrue="1">
      <formula>OR(BS$10="M", BS$10="MW", BS$10="MN")</formula>
    </cfRule>
    <cfRule type="expression" dxfId="6" priority="8" stopIfTrue="1">
      <formula>(BS$10="T")</formula>
    </cfRule>
  </conditionalFormatting>
  <conditionalFormatting sqref="BG9">
    <cfRule type="containsText" dxfId="5" priority="5" stopIfTrue="1" operator="containsText" text="T">
      <formula>NOT(ISERROR(SEARCH("T",BG9)))</formula>
    </cfRule>
    <cfRule type="containsText" dxfId="4" priority="6" stopIfTrue="1" operator="containsText" text="K">
      <formula>NOT(ISERROR(SEARCH("K",BG9)))</formula>
    </cfRule>
  </conditionalFormatting>
  <conditionalFormatting sqref="BG12:BG203">
    <cfRule type="expression" dxfId="3" priority="3" stopIfTrue="1">
      <formula>OR(BG$10="M", BG$10="MW", BG$10="MN")</formula>
    </cfRule>
    <cfRule type="expression" dxfId="2" priority="4" stopIfTrue="1">
      <formula>(BG$10="T")</formula>
    </cfRule>
  </conditionalFormatting>
  <conditionalFormatting sqref="BG11">
    <cfRule type="expression" dxfId="1" priority="1" stopIfTrue="1">
      <formula>OR(BG$10="M", BG$10="MW", BG$10="MN")</formula>
    </cfRule>
    <cfRule type="expression" dxfId="0" priority="2" stopIfTrue="1">
      <formula>(BG$10="T")</formula>
    </cfRule>
  </conditionalFormatting>
  <dataValidations count="9">
    <dataValidation type="list" allowBlank="1" showInputMessage="1" showErrorMessage="1" errorTitle="Fehlerhafte Eingabe" error="Es sind nur die Werte &quot;m&quot; und &quot;w&quot; erlaubt!" promptTitle="Eingabehilfe" prompt="Hier das Geschlecht auswählen:_x000a_m für Männlich_x000a_w für Weiblich" sqref="E13:E1048576">
      <formula1>"m,w"</formula1>
    </dataValidation>
    <dataValidation allowBlank="1" showInputMessage="1" showErrorMessage="1" promptTitle="Eingabe nicht möglich" prompt="Die Altersgruppe wird automatisch aufgrund des Geburtsdatums berechnet. Sie können diese nicht selbst ändern." sqref="F13:F1048576"/>
    <dataValidation type="date" allowBlank="1" showInputMessage="1" showErrorMessage="1" errorTitle="Fehlerhafte Eingabe" error="Sie müssen das Datum als Datum eingeben!" promptTitle="Eingabhilfe" prompt="Das Geburtsdatum muss als Datum eingegeben werden. z.B. in der Form 07.03.1985" sqref="D13:D1048576">
      <formula1>1</formula1>
      <formula2>73051</formula2>
    </dataValidation>
    <dataValidation allowBlank="1" showInputMessage="1" promptTitle="Eingabe nicht möglich" prompt="Die Anzahl der Formen wird automatisch aufgrund der Einträge in der Tabelle berechnet." sqref="EO13:EO1048576"/>
    <dataValidation allowBlank="1" showInputMessage="1" promptTitle="Eingabe nicht möglich" prompt="Die Kosten pro Teilnehmer werden automatisch aufgrund der Anzahl der Formen berechnet." sqref="EP13:EP1048576"/>
    <dataValidation allowBlank="1" showInputMessage="1" promptTitle="Eingabehilfe" prompt="Hier können Sie abhaken, ob der Teilnehmer seinen Beitrag bereits bezahlt hat." sqref="EQ13:EQ1048576"/>
    <dataValidation type="decimal" operator="greaterThan" allowBlank="1" showInputMessage="1" showErrorMessage="1" errorTitle="Fehlerhafte Eingabe" error="Gewicht als Zahl in Kilogramm eingeben." promptTitle="Eingabehilfe" prompt="Gewicht als Zahl in Kilogramm eingeben." sqref="EL13:EN1048576">
      <formula1>0</formula1>
    </dataValidation>
    <dataValidation type="list" allowBlank="1" showDropDown="1" showInputMessage="1" showErrorMessage="1" errorTitle="Fehlerhafte Eingabe" error="Bitte hier ein &quot;x&quot; schreiben, falls die Person in dieser Kategorie teilnehmen wird. Andere Werte sind nicht erlaubt." promptTitle="Eingabehilfe" prompt="Bitte hier ein &quot;x&quot; schreiben, falls die Person in dieser Kategorie teilnehmen wird. Andere Werte sind nicht erlaubt." sqref="EK13:EK1048576 G13:EA1048576">
      <formula1>"X,x"</formula1>
    </dataValidation>
    <dataValidation allowBlank="1" showDropDown="1" showInputMessage="1" errorTitle="Falscher Wert eingegeben" error="Bitte hier ein &quot;x&quot; schreiben, falls die Person in dieser Kategorie teilnehmen wird. Andere Werte sind nicht erlaubt." promptTitle="Eingabehilfe" prompt="Hier jeweils einen Buchstaben für die selbe Gruppe verwenden._x000a_z.B. &quot;A&quot; bei den Teilnehmern der ersten Gruppe und &quot;B&quot; bei den Teilnehmern der zweiten Gruppe." sqref="EB13:EJ1048576"/>
  </dataValidations>
  <pageMargins left="0.7" right="0.7" top="0.78740157499999996" bottom="0.78740157499999996" header="0.3" footer="0.3"/>
  <pageSetup paperSize="9" scale="25" fitToWidth="0" orientation="landscape" horizontalDpi="4294967293" r:id="rId1"/>
  <legacyDrawing r:id="rId2"/>
</worksheet>
</file>

<file path=xl/worksheets/sheet5.xml><?xml version="1.0" encoding="utf-8"?>
<worksheet xmlns="http://schemas.openxmlformats.org/spreadsheetml/2006/main" xmlns:r="http://schemas.openxmlformats.org/officeDocument/2006/relationships">
  <sheetPr codeName="shTranslations"/>
  <dimension ref="A1:F221"/>
  <sheetViews>
    <sheetView topLeftCell="A167" zoomScaleNormal="100" workbookViewId="0">
      <selection activeCell="B199" sqref="B199:D200"/>
    </sheetView>
  </sheetViews>
  <sheetFormatPr baseColWidth="10" defaultRowHeight="12.75"/>
  <cols>
    <col min="1" max="1" width="49.28515625" customWidth="1"/>
    <col min="2" max="2" width="43" bestFit="1" customWidth="1"/>
    <col min="3" max="3" width="72.5703125" customWidth="1"/>
    <col min="4" max="4" width="36.7109375" customWidth="1"/>
  </cols>
  <sheetData>
    <row r="1" spans="1:6">
      <c r="A1" t="s">
        <v>248</v>
      </c>
      <c r="B1" t="s">
        <v>245</v>
      </c>
      <c r="C1" t="s">
        <v>247</v>
      </c>
      <c r="D1" t="s">
        <v>404</v>
      </c>
      <c r="F1" t="str">
        <f>INDEX(StringSet,MATCH("Vorname",StringKeys,0),LanguageIndex)</f>
        <v>Vorname</v>
      </c>
    </row>
    <row r="2" spans="1:6">
      <c r="A2" s="2" t="s">
        <v>120</v>
      </c>
      <c r="B2" s="2" t="s">
        <v>120</v>
      </c>
      <c r="C2" s="2" t="s">
        <v>249</v>
      </c>
      <c r="D2" t="s">
        <v>405</v>
      </c>
    </row>
    <row r="3" spans="1:6">
      <c r="A3" s="2" t="s">
        <v>119</v>
      </c>
      <c r="B3" s="2" t="s">
        <v>119</v>
      </c>
      <c r="C3" s="2" t="s">
        <v>250</v>
      </c>
      <c r="D3" t="s">
        <v>407</v>
      </c>
    </row>
    <row r="4" spans="1:6">
      <c r="A4" t="s">
        <v>185</v>
      </c>
      <c r="B4" t="s">
        <v>185</v>
      </c>
      <c r="C4" t="s">
        <v>251</v>
      </c>
      <c r="D4" t="s">
        <v>406</v>
      </c>
    </row>
    <row r="5" spans="1:6">
      <c r="A5" t="s">
        <v>0</v>
      </c>
      <c r="B5" t="s">
        <v>0</v>
      </c>
      <c r="C5" t="s">
        <v>0</v>
      </c>
      <c r="D5" t="s">
        <v>408</v>
      </c>
    </row>
    <row r="6" spans="1:6">
      <c r="A6" t="s">
        <v>184</v>
      </c>
      <c r="B6" t="s">
        <v>184</v>
      </c>
      <c r="C6" t="s">
        <v>252</v>
      </c>
      <c r="D6" t="s">
        <v>409</v>
      </c>
    </row>
    <row r="7" spans="1:6">
      <c r="A7" t="s">
        <v>176</v>
      </c>
      <c r="B7" t="s">
        <v>176</v>
      </c>
      <c r="C7" t="s">
        <v>253</v>
      </c>
      <c r="D7" t="s">
        <v>410</v>
      </c>
    </row>
    <row r="8" spans="1:6">
      <c r="A8" s="187" t="s">
        <v>187</v>
      </c>
      <c r="B8" s="187" t="s">
        <v>187</v>
      </c>
      <c r="C8" s="2" t="s">
        <v>254</v>
      </c>
      <c r="D8" t="s">
        <v>411</v>
      </c>
    </row>
    <row r="9" spans="1:6">
      <c r="A9" s="187" t="s">
        <v>115</v>
      </c>
      <c r="B9" s="187" t="s">
        <v>115</v>
      </c>
      <c r="C9" s="2" t="s">
        <v>255</v>
      </c>
      <c r="D9" t="s">
        <v>571</v>
      </c>
    </row>
    <row r="10" spans="1:6">
      <c r="A10" s="187" t="s">
        <v>116</v>
      </c>
      <c r="B10" s="187" t="s">
        <v>116</v>
      </c>
      <c r="C10" s="2" t="s">
        <v>256</v>
      </c>
      <c r="D10" t="s">
        <v>571</v>
      </c>
    </row>
    <row r="11" spans="1:6">
      <c r="A11" s="187" t="s">
        <v>117</v>
      </c>
      <c r="B11" s="187" t="s">
        <v>117</v>
      </c>
      <c r="C11" s="2" t="s">
        <v>117</v>
      </c>
      <c r="D11" t="s">
        <v>572</v>
      </c>
    </row>
    <row r="12" spans="1:6">
      <c r="A12" s="187" t="s">
        <v>272</v>
      </c>
      <c r="B12" s="187" t="s">
        <v>122</v>
      </c>
      <c r="C12" s="2" t="s">
        <v>257</v>
      </c>
      <c r="D12" t="s">
        <v>573</v>
      </c>
    </row>
    <row r="13" spans="1:6">
      <c r="A13" s="188" t="s">
        <v>121</v>
      </c>
      <c r="B13" s="188" t="s">
        <v>121</v>
      </c>
      <c r="C13" s="160" t="s">
        <v>258</v>
      </c>
      <c r="D13" t="s">
        <v>412</v>
      </c>
    </row>
    <row r="14" spans="1:6">
      <c r="A14" s="187" t="s">
        <v>273</v>
      </c>
      <c r="B14" s="187" t="s">
        <v>337</v>
      </c>
      <c r="C14" s="2" t="s">
        <v>338</v>
      </c>
      <c r="D14" t="s">
        <v>413</v>
      </c>
    </row>
    <row r="15" spans="1:6">
      <c r="A15" s="188" t="s">
        <v>123</v>
      </c>
      <c r="B15" s="188" t="s">
        <v>123</v>
      </c>
      <c r="C15" s="160" t="s">
        <v>259</v>
      </c>
      <c r="D15" t="s">
        <v>414</v>
      </c>
    </row>
    <row r="16" spans="1:6">
      <c r="A16" s="187" t="s">
        <v>274</v>
      </c>
      <c r="B16" s="187" t="s">
        <v>339</v>
      </c>
      <c r="C16" s="2" t="s">
        <v>340</v>
      </c>
      <c r="D16" t="s">
        <v>415</v>
      </c>
    </row>
    <row r="17" spans="1:4">
      <c r="A17" s="188" t="s">
        <v>124</v>
      </c>
      <c r="B17" s="188" t="s">
        <v>124</v>
      </c>
      <c r="C17" s="160" t="s">
        <v>260</v>
      </c>
      <c r="D17" t="s">
        <v>416</v>
      </c>
    </row>
    <row r="18" spans="1:4">
      <c r="A18" s="187" t="s">
        <v>275</v>
      </c>
      <c r="B18" s="187" t="s">
        <v>333</v>
      </c>
      <c r="C18" s="2" t="s">
        <v>341</v>
      </c>
      <c r="D18" t="s">
        <v>586</v>
      </c>
    </row>
    <row r="19" spans="1:4">
      <c r="A19" s="187" t="s">
        <v>276</v>
      </c>
      <c r="B19" s="187" t="str">
        <f>IF(cellIsTraditional="ja","Die gelben Spalten beinhalten traditionelle Fromen.","Die gelben Spalten beinhalten traditionelle Fromen und die fliederfarbenen beinhalten moderne Formen.")</f>
        <v>Die gelben Spalten beinhalten traditionelle Fromen und die fliederfarbenen beinhalten moderne Formen.</v>
      </c>
      <c r="C19" s="2" t="str">
        <f>IF(cellIsTraditional="ja","The yellow columns are for traditional events.","The yellow columns are for traditional events, the light lilac ones for modern/competitive events")</f>
        <v>The yellow columns are for traditional events, the light lilac ones for modern/competitive events</v>
      </c>
      <c r="D19" t="s">
        <v>585</v>
      </c>
    </row>
    <row r="20" spans="1:4">
      <c r="A20" s="187" t="s">
        <v>277</v>
      </c>
      <c r="B20" s="187" t="str">
        <f>IF(cellIsTraditional="ja","Ein Sportler kann nur an drei Einzelwettbewerben und jeweils einer Partner- und einem Gruppenwettbewerb teilnehmen.", CONCATENATE("Jede Person darf nur", IF(cellIsRegional="ja"," je traditionell/modern",""), " an 1x Faust, 1x Kurz- und 1x Langwaffe teilnehmen. Flexible und Dopplewaffen zählen dabei zu traditionellen Kurzwaffen."))</f>
        <v>Jede Person darf nur je traditionell/modern an 1x Faust, 1x Kurz- und 1x Langwaffe teilnehmen. Flexible und Dopplewaffen zählen dabei zu traditionellen Kurzwaffen.</v>
      </c>
      <c r="C20" s="192" t="str">
        <f>IF(cellIsTraditional="ja","One athlete can only enter three single events, as well as one duel event and one team event.", CONCATENATE("One athlete can only enter one fist, one short and one long weapon event", IF(cellIsRegional="ja"," for each, traditional and modern",""), ", as well as one duel event and one team event. Flexible and double weapons count as traditional short weapons."))</f>
        <v>One athlete can only enter one fist, one short and one long weapon event for each, traditional and modern, as well as one duel event and one team event. Flexible and double weapons count as traditional short weapons.</v>
      </c>
      <c r="D20" t="s">
        <v>570</v>
      </c>
    </row>
    <row r="21" spans="1:4">
      <c r="A21" s="187" t="s">
        <v>278</v>
      </c>
      <c r="B21" s="187" t="s">
        <v>118</v>
      </c>
      <c r="C21" s="2" t="s">
        <v>342</v>
      </c>
      <c r="D21" t="s">
        <v>584</v>
      </c>
    </row>
    <row r="22" spans="1:4">
      <c r="A22" s="187" t="s">
        <v>279</v>
      </c>
      <c r="B22" s="187" t="s">
        <v>125</v>
      </c>
      <c r="C22" s="2" t="s">
        <v>343</v>
      </c>
      <c r="D22" t="s">
        <v>587</v>
      </c>
    </row>
    <row r="23" spans="1:4">
      <c r="A23" s="187" t="s">
        <v>280</v>
      </c>
      <c r="B23" s="187" t="s">
        <v>126</v>
      </c>
      <c r="C23" s="2" t="s">
        <v>344</v>
      </c>
      <c r="D23" t="s">
        <v>574</v>
      </c>
    </row>
    <row r="24" spans="1:4">
      <c r="A24" s="187" t="s">
        <v>281</v>
      </c>
      <c r="B24" s="187" t="s">
        <v>175</v>
      </c>
      <c r="C24" s="2" t="s">
        <v>345</v>
      </c>
      <c r="D24" t="s">
        <v>575</v>
      </c>
    </row>
    <row r="25" spans="1:4">
      <c r="A25" s="187" t="s">
        <v>399</v>
      </c>
      <c r="B25" s="187" t="str">
        <f>IF(cellIsTraditional="ja", "", "Bei den Spalten für Sparring tragen Sie bitte das Gewicht des Teilnehmers ein.")</f>
        <v>Bei den Spalten für Sparring tragen Sie bitte das Gewicht des Teilnehmers ein.</v>
      </c>
      <c r="C25" s="2" t="str">
        <f>IF(cellIsTraditional="ja","","For the sparring columns, please state the weight of the athlete")</f>
        <v>For the sparring columns, please state the weight of the athlete</v>
      </c>
      <c r="D25" t="s">
        <v>576</v>
      </c>
    </row>
    <row r="26" spans="1:4">
      <c r="A26" s="188" t="s">
        <v>129</v>
      </c>
      <c r="B26" s="188" t="s">
        <v>129</v>
      </c>
      <c r="C26" s="160" t="s">
        <v>261</v>
      </c>
      <c r="D26" t="s">
        <v>418</v>
      </c>
    </row>
    <row r="27" spans="1:4">
      <c r="A27" s="187" t="s">
        <v>130</v>
      </c>
      <c r="B27" s="187" t="s">
        <v>130</v>
      </c>
      <c r="C27" s="2" t="s">
        <v>262</v>
      </c>
      <c r="D27" t="s">
        <v>419</v>
      </c>
    </row>
    <row r="28" spans="1:4">
      <c r="A28" s="187" t="s">
        <v>131</v>
      </c>
      <c r="B28" s="187" t="s">
        <v>131</v>
      </c>
      <c r="C28" s="2" t="s">
        <v>263</v>
      </c>
      <c r="D28" t="s">
        <v>421</v>
      </c>
    </row>
    <row r="29" spans="1:4">
      <c r="A29" s="187" t="s">
        <v>133</v>
      </c>
      <c r="B29" s="187" t="s">
        <v>133</v>
      </c>
      <c r="C29" s="2" t="s">
        <v>264</v>
      </c>
      <c r="D29" t="s">
        <v>577</v>
      </c>
    </row>
    <row r="30" spans="1:4">
      <c r="A30" s="187" t="s">
        <v>132</v>
      </c>
      <c r="B30" s="187" t="s">
        <v>132</v>
      </c>
      <c r="C30" s="2" t="s">
        <v>265</v>
      </c>
      <c r="D30" t="s">
        <v>420</v>
      </c>
    </row>
    <row r="31" spans="1:4">
      <c r="A31" s="187" t="s">
        <v>282</v>
      </c>
      <c r="B31" s="187" t="s">
        <v>128</v>
      </c>
      <c r="C31" t="s">
        <v>266</v>
      </c>
      <c r="D31" t="s">
        <v>578</v>
      </c>
    </row>
    <row r="32" spans="1:4">
      <c r="A32" s="189" t="s">
        <v>4</v>
      </c>
      <c r="B32" s="189" t="s">
        <v>4</v>
      </c>
      <c r="C32" s="13" t="s">
        <v>267</v>
      </c>
      <c r="D32" t="s">
        <v>579</v>
      </c>
    </row>
    <row r="33" spans="1:4">
      <c r="A33" s="190" t="s">
        <v>5</v>
      </c>
      <c r="B33" s="190" t="s">
        <v>5</v>
      </c>
      <c r="C33" s="193" t="s">
        <v>268</v>
      </c>
      <c r="D33" t="s">
        <v>422</v>
      </c>
    </row>
    <row r="34" spans="1:4">
      <c r="A34" s="191" t="s">
        <v>127</v>
      </c>
      <c r="B34" s="191" t="s">
        <v>127</v>
      </c>
      <c r="C34" s="13" t="s">
        <v>269</v>
      </c>
      <c r="D34" t="s">
        <v>423</v>
      </c>
    </row>
    <row r="35" spans="1:4">
      <c r="A35" s="190" t="s">
        <v>106</v>
      </c>
      <c r="B35" s="190" t="s">
        <v>106</v>
      </c>
      <c r="C35" s="193" t="s">
        <v>270</v>
      </c>
      <c r="D35" t="s">
        <v>424</v>
      </c>
    </row>
    <row r="36" spans="1:4">
      <c r="A36" s="2" t="s">
        <v>283</v>
      </c>
      <c r="B36" s="2" t="s">
        <v>135</v>
      </c>
      <c r="C36" s="2" t="s">
        <v>284</v>
      </c>
      <c r="D36" t="s">
        <v>580</v>
      </c>
    </row>
    <row r="37" spans="1:4">
      <c r="A37" t="s">
        <v>1</v>
      </c>
      <c r="B37" t="s">
        <v>1</v>
      </c>
      <c r="C37" t="s">
        <v>285</v>
      </c>
      <c r="D37" t="s">
        <v>425</v>
      </c>
    </row>
    <row r="38" spans="1:4">
      <c r="A38" t="s">
        <v>2</v>
      </c>
      <c r="B38" t="s">
        <v>2</v>
      </c>
      <c r="C38" t="s">
        <v>286</v>
      </c>
      <c r="D38" t="s">
        <v>426</v>
      </c>
    </row>
    <row r="39" spans="1:4">
      <c r="A39" t="s">
        <v>134</v>
      </c>
      <c r="B39" t="s">
        <v>134</v>
      </c>
      <c r="C39" t="s">
        <v>290</v>
      </c>
      <c r="D39" t="s">
        <v>581</v>
      </c>
    </row>
    <row r="40" spans="1:4">
      <c r="A40" t="s">
        <v>181</v>
      </c>
      <c r="B40" t="s">
        <v>181</v>
      </c>
      <c r="C40" t="s">
        <v>181</v>
      </c>
      <c r="D40" t="s">
        <v>427</v>
      </c>
    </row>
    <row r="41" spans="1:4">
      <c r="A41" t="s">
        <v>139</v>
      </c>
      <c r="B41" t="s">
        <v>139</v>
      </c>
      <c r="C41" t="s">
        <v>287</v>
      </c>
      <c r="D41" t="s">
        <v>453</v>
      </c>
    </row>
    <row r="42" spans="1:4">
      <c r="A42" t="s">
        <v>182</v>
      </c>
      <c r="B42" t="s">
        <v>182</v>
      </c>
      <c r="C42" t="s">
        <v>182</v>
      </c>
      <c r="D42" t="s">
        <v>428</v>
      </c>
    </row>
    <row r="43" spans="1:4">
      <c r="A43" t="s">
        <v>138</v>
      </c>
      <c r="B43" t="s">
        <v>138</v>
      </c>
      <c r="C43" t="s">
        <v>402</v>
      </c>
      <c r="D43" t="s">
        <v>582</v>
      </c>
    </row>
    <row r="44" spans="1:4">
      <c r="A44" t="s">
        <v>183</v>
      </c>
      <c r="B44" t="s">
        <v>183</v>
      </c>
      <c r="C44" t="s">
        <v>289</v>
      </c>
      <c r="D44" t="s">
        <v>583</v>
      </c>
    </row>
    <row r="45" spans="1:4">
      <c r="A45" t="s">
        <v>67</v>
      </c>
      <c r="B45" t="s">
        <v>67</v>
      </c>
      <c r="C45" t="s">
        <v>291</v>
      </c>
      <c r="D45" t="s">
        <v>429</v>
      </c>
    </row>
    <row r="46" spans="1:4">
      <c r="A46" t="s">
        <v>68</v>
      </c>
      <c r="B46" t="s">
        <v>68</v>
      </c>
      <c r="C46" t="s">
        <v>292</v>
      </c>
      <c r="D46" t="s">
        <v>430</v>
      </c>
    </row>
    <row r="47" spans="1:4">
      <c r="A47" t="s">
        <v>69</v>
      </c>
      <c r="B47" t="s">
        <v>69</v>
      </c>
      <c r="C47" t="s">
        <v>293</v>
      </c>
      <c r="D47" t="s">
        <v>431</v>
      </c>
    </row>
    <row r="48" spans="1:4">
      <c r="A48" t="s">
        <v>179</v>
      </c>
      <c r="B48" t="s">
        <v>179</v>
      </c>
      <c r="C48" t="s">
        <v>179</v>
      </c>
      <c r="D48" t="s">
        <v>588</v>
      </c>
    </row>
    <row r="49" spans="1:4">
      <c r="A49" t="s">
        <v>235</v>
      </c>
      <c r="B49" t="s">
        <v>235</v>
      </c>
      <c r="C49" t="s">
        <v>294</v>
      </c>
      <c r="D49" t="s">
        <v>589</v>
      </c>
    </row>
    <row r="50" spans="1:4">
      <c r="A50" t="s">
        <v>155</v>
      </c>
      <c r="B50" t="s">
        <v>155</v>
      </c>
      <c r="C50" t="s">
        <v>295</v>
      </c>
      <c r="D50" t="s">
        <v>432</v>
      </c>
    </row>
    <row r="51" spans="1:4">
      <c r="A51" t="s">
        <v>114</v>
      </c>
      <c r="B51" t="s">
        <v>114</v>
      </c>
      <c r="C51" t="s">
        <v>296</v>
      </c>
      <c r="D51" t="s">
        <v>433</v>
      </c>
    </row>
    <row r="52" spans="1:4">
      <c r="A52" t="s">
        <v>139</v>
      </c>
      <c r="B52" t="s">
        <v>139</v>
      </c>
      <c r="C52" t="s">
        <v>139</v>
      </c>
      <c r="D52" t="s">
        <v>453</v>
      </c>
    </row>
    <row r="53" spans="1:4">
      <c r="A53" t="s">
        <v>49</v>
      </c>
      <c r="B53" t="s">
        <v>49</v>
      </c>
      <c r="C53" t="s">
        <v>49</v>
      </c>
      <c r="D53" t="s">
        <v>428</v>
      </c>
    </row>
    <row r="54" spans="1:4">
      <c r="A54" t="s">
        <v>112</v>
      </c>
      <c r="B54" t="s">
        <v>112</v>
      </c>
      <c r="C54" t="s">
        <v>297</v>
      </c>
      <c r="D54" t="s">
        <v>434</v>
      </c>
    </row>
    <row r="55" spans="1:4">
      <c r="A55" t="s">
        <v>79</v>
      </c>
      <c r="B55" t="s">
        <v>79</v>
      </c>
      <c r="C55" t="s">
        <v>298</v>
      </c>
      <c r="D55" t="s">
        <v>435</v>
      </c>
    </row>
    <row r="56" spans="1:4">
      <c r="A56" t="s">
        <v>78</v>
      </c>
      <c r="B56" t="s">
        <v>78</v>
      </c>
      <c r="C56" t="s">
        <v>299</v>
      </c>
      <c r="D56" t="s">
        <v>436</v>
      </c>
    </row>
    <row r="57" spans="1:4">
      <c r="A57" t="s">
        <v>3</v>
      </c>
      <c r="B57" t="s">
        <v>3</v>
      </c>
      <c r="C57" t="s">
        <v>381</v>
      </c>
      <c r="D57" t="s">
        <v>437</v>
      </c>
    </row>
    <row r="58" spans="1:4">
      <c r="A58" t="s">
        <v>8</v>
      </c>
      <c r="B58" t="s">
        <v>8</v>
      </c>
      <c r="C58" t="s">
        <v>8</v>
      </c>
      <c r="D58" t="s">
        <v>442</v>
      </c>
    </row>
    <row r="59" spans="1:4">
      <c r="A59" t="s">
        <v>111</v>
      </c>
      <c r="B59" t="s">
        <v>111</v>
      </c>
      <c r="C59" t="s">
        <v>300</v>
      </c>
      <c r="D59" t="s">
        <v>590</v>
      </c>
    </row>
    <row r="60" spans="1:4">
      <c r="A60" t="s">
        <v>197</v>
      </c>
      <c r="B60" t="s">
        <v>197</v>
      </c>
      <c r="C60" t="s">
        <v>197</v>
      </c>
      <c r="D60" t="s">
        <v>439</v>
      </c>
    </row>
    <row r="61" spans="1:4">
      <c r="A61" t="s">
        <v>198</v>
      </c>
      <c r="B61" t="s">
        <v>198</v>
      </c>
      <c r="C61" t="s">
        <v>198</v>
      </c>
      <c r="D61" t="s">
        <v>440</v>
      </c>
    </row>
    <row r="62" spans="1:4">
      <c r="A62" t="s">
        <v>199</v>
      </c>
      <c r="B62" t="s">
        <v>199</v>
      </c>
      <c r="C62" t="s">
        <v>199</v>
      </c>
      <c r="D62" t="s">
        <v>441</v>
      </c>
    </row>
    <row r="63" spans="1:4">
      <c r="A63" t="s">
        <v>9</v>
      </c>
      <c r="B63" t="s">
        <v>9</v>
      </c>
      <c r="C63" t="s">
        <v>9</v>
      </c>
      <c r="D63" t="s">
        <v>438</v>
      </c>
    </row>
    <row r="64" spans="1:4">
      <c r="A64" t="s">
        <v>21</v>
      </c>
      <c r="B64" t="s">
        <v>21</v>
      </c>
      <c r="C64" t="s">
        <v>301</v>
      </c>
      <c r="D64" t="s">
        <v>443</v>
      </c>
    </row>
    <row r="65" spans="1:4">
      <c r="A65" t="s">
        <v>45</v>
      </c>
      <c r="B65" t="s">
        <v>45</v>
      </c>
      <c r="C65" t="s">
        <v>302</v>
      </c>
      <c r="D65" t="s">
        <v>444</v>
      </c>
    </row>
    <row r="66" spans="1:4">
      <c r="A66" t="s">
        <v>200</v>
      </c>
      <c r="B66" t="s">
        <v>200</v>
      </c>
      <c r="C66" t="s">
        <v>200</v>
      </c>
      <c r="D66" t="s">
        <v>445</v>
      </c>
    </row>
    <row r="67" spans="1:4">
      <c r="A67" t="s">
        <v>201</v>
      </c>
      <c r="B67" t="s">
        <v>201</v>
      </c>
      <c r="C67" t="s">
        <v>201</v>
      </c>
      <c r="D67" t="s">
        <v>446</v>
      </c>
    </row>
    <row r="68" spans="1:4">
      <c r="A68" t="s">
        <v>202</v>
      </c>
      <c r="B68" t="s">
        <v>202</v>
      </c>
      <c r="C68" t="s">
        <v>202</v>
      </c>
      <c r="D68" t="s">
        <v>447</v>
      </c>
    </row>
    <row r="69" spans="1:4">
      <c r="A69" t="s">
        <v>22</v>
      </c>
      <c r="B69" t="s">
        <v>22</v>
      </c>
      <c r="C69" t="s">
        <v>346</v>
      </c>
      <c r="D69" t="s">
        <v>448</v>
      </c>
    </row>
    <row r="70" spans="1:4">
      <c r="A70" t="s">
        <v>82</v>
      </c>
      <c r="B70" t="s">
        <v>82</v>
      </c>
      <c r="C70" t="s">
        <v>303</v>
      </c>
      <c r="D70" t="s">
        <v>449</v>
      </c>
    </row>
    <row r="71" spans="1:4">
      <c r="A71" t="s">
        <v>81</v>
      </c>
      <c r="B71" t="s">
        <v>81</v>
      </c>
      <c r="C71" t="s">
        <v>304</v>
      </c>
      <c r="D71" t="s">
        <v>450</v>
      </c>
    </row>
    <row r="72" spans="1:4">
      <c r="A72" t="s">
        <v>234</v>
      </c>
      <c r="B72" t="s">
        <v>234</v>
      </c>
      <c r="C72" t="s">
        <v>332</v>
      </c>
      <c r="D72" t="s">
        <v>589</v>
      </c>
    </row>
    <row r="73" spans="1:4">
      <c r="A73" t="s">
        <v>51</v>
      </c>
      <c r="B73" t="s">
        <v>51</v>
      </c>
      <c r="C73" t="s">
        <v>51</v>
      </c>
      <c r="D73" t="s">
        <v>451</v>
      </c>
    </row>
    <row r="74" spans="1:4">
      <c r="A74" t="s">
        <v>52</v>
      </c>
      <c r="B74" t="s">
        <v>52</v>
      </c>
      <c r="C74" t="s">
        <v>52</v>
      </c>
      <c r="D74" t="s">
        <v>452</v>
      </c>
    </row>
    <row r="75" spans="1:4">
      <c r="A75" t="s">
        <v>80</v>
      </c>
      <c r="B75" t="s">
        <v>80</v>
      </c>
      <c r="C75" t="s">
        <v>287</v>
      </c>
      <c r="D75" t="s">
        <v>566</v>
      </c>
    </row>
    <row r="76" spans="1:4">
      <c r="A76" t="s">
        <v>403</v>
      </c>
      <c r="B76" t="s">
        <v>203</v>
      </c>
      <c r="C76" t="s">
        <v>203</v>
      </c>
      <c r="D76" t="s">
        <v>454</v>
      </c>
    </row>
    <row r="77" spans="1:4">
      <c r="A77" t="s">
        <v>136</v>
      </c>
      <c r="B77" t="s">
        <v>136</v>
      </c>
      <c r="C77" t="s">
        <v>402</v>
      </c>
      <c r="D77" t="s">
        <v>582</v>
      </c>
    </row>
    <row r="78" spans="1:4">
      <c r="A78" t="s">
        <v>74</v>
      </c>
      <c r="B78" t="s">
        <v>74</v>
      </c>
      <c r="C78" t="s">
        <v>285</v>
      </c>
      <c r="D78" t="s">
        <v>426</v>
      </c>
    </row>
    <row r="79" spans="1:4">
      <c r="A79" t="s">
        <v>2</v>
      </c>
      <c r="B79" t="s">
        <v>2</v>
      </c>
      <c r="C79" t="s">
        <v>246</v>
      </c>
      <c r="D79" t="s">
        <v>417</v>
      </c>
    </row>
    <row r="80" spans="1:4">
      <c r="A80" t="s">
        <v>73</v>
      </c>
      <c r="B80" t="s">
        <v>73</v>
      </c>
      <c r="C80" t="s">
        <v>306</v>
      </c>
      <c r="D80" t="s">
        <v>423</v>
      </c>
    </row>
    <row r="81" spans="1:4">
      <c r="A81" t="s">
        <v>66</v>
      </c>
      <c r="B81" t="s">
        <v>66</v>
      </c>
      <c r="C81" t="s">
        <v>307</v>
      </c>
      <c r="D81" t="s">
        <v>417</v>
      </c>
    </row>
    <row r="82" spans="1:4">
      <c r="A82" t="s">
        <v>105</v>
      </c>
      <c r="B82" t="s">
        <v>105</v>
      </c>
      <c r="C82" t="s">
        <v>308</v>
      </c>
      <c r="D82" t="s">
        <v>455</v>
      </c>
    </row>
    <row r="83" spans="1:4">
      <c r="A83" t="s">
        <v>186</v>
      </c>
      <c r="B83" t="s">
        <v>186</v>
      </c>
      <c r="C83" t="s">
        <v>186</v>
      </c>
      <c r="D83" t="s">
        <v>456</v>
      </c>
    </row>
    <row r="84" spans="1:4">
      <c r="A84" t="s">
        <v>223</v>
      </c>
      <c r="B84" t="s">
        <v>223</v>
      </c>
      <c r="C84" t="s">
        <v>223</v>
      </c>
      <c r="D84" t="s">
        <v>457</v>
      </c>
    </row>
    <row r="85" spans="1:4">
      <c r="A85" t="s">
        <v>224</v>
      </c>
      <c r="B85" t="s">
        <v>224</v>
      </c>
      <c r="C85" t="s">
        <v>224</v>
      </c>
      <c r="D85" t="s">
        <v>458</v>
      </c>
    </row>
    <row r="86" spans="1:4">
      <c r="A86" t="s">
        <v>225</v>
      </c>
      <c r="B86" t="s">
        <v>225</v>
      </c>
      <c r="C86" t="s">
        <v>225</v>
      </c>
      <c r="D86" t="s">
        <v>459</v>
      </c>
    </row>
    <row r="87" spans="1:4">
      <c r="A87" t="s">
        <v>226</v>
      </c>
      <c r="B87" t="s">
        <v>226</v>
      </c>
      <c r="C87" t="s">
        <v>226</v>
      </c>
      <c r="D87" t="s">
        <v>460</v>
      </c>
    </row>
    <row r="88" spans="1:4">
      <c r="A88" t="s">
        <v>216</v>
      </c>
      <c r="B88" t="s">
        <v>216</v>
      </c>
      <c r="C88" t="s">
        <v>216</v>
      </c>
      <c r="D88" t="s">
        <v>461</v>
      </c>
    </row>
    <row r="89" spans="1:4">
      <c r="A89" t="s">
        <v>386</v>
      </c>
      <c r="B89" t="s">
        <v>386</v>
      </c>
      <c r="C89" t="s">
        <v>386</v>
      </c>
      <c r="D89" t="s">
        <v>462</v>
      </c>
    </row>
    <row r="90" spans="1:4">
      <c r="A90" t="s">
        <v>217</v>
      </c>
      <c r="B90" t="s">
        <v>217</v>
      </c>
      <c r="C90" t="s">
        <v>217</v>
      </c>
      <c r="D90" t="s">
        <v>463</v>
      </c>
    </row>
    <row r="91" spans="1:4">
      <c r="A91" t="s">
        <v>218</v>
      </c>
      <c r="B91" t="s">
        <v>218</v>
      </c>
      <c r="C91" t="s">
        <v>218</v>
      </c>
      <c r="D91" t="s">
        <v>464</v>
      </c>
    </row>
    <row r="92" spans="1:4">
      <c r="A92" t="s">
        <v>219</v>
      </c>
      <c r="B92" t="s">
        <v>219</v>
      </c>
      <c r="C92" t="s">
        <v>219</v>
      </c>
      <c r="D92" t="s">
        <v>467</v>
      </c>
    </row>
    <row r="93" spans="1:4">
      <c r="A93" t="s">
        <v>220</v>
      </c>
      <c r="B93" t="s">
        <v>220</v>
      </c>
      <c r="C93" t="s">
        <v>220</v>
      </c>
      <c r="D93" t="s">
        <v>466</v>
      </c>
    </row>
    <row r="94" spans="1:4">
      <c r="A94" t="s">
        <v>221</v>
      </c>
      <c r="B94" t="s">
        <v>221</v>
      </c>
      <c r="C94" t="s">
        <v>221</v>
      </c>
      <c r="D94" t="s">
        <v>465</v>
      </c>
    </row>
    <row r="95" spans="1:4">
      <c r="A95" t="s">
        <v>222</v>
      </c>
      <c r="B95" t="s">
        <v>222</v>
      </c>
      <c r="C95" t="s">
        <v>222</v>
      </c>
      <c r="D95" t="s">
        <v>468</v>
      </c>
    </row>
    <row r="96" spans="1:4">
      <c r="A96" t="s">
        <v>227</v>
      </c>
      <c r="B96" t="s">
        <v>227</v>
      </c>
      <c r="C96" t="s">
        <v>227</v>
      </c>
      <c r="D96" t="s">
        <v>469</v>
      </c>
    </row>
    <row r="97" spans="1:4">
      <c r="A97" t="s">
        <v>228</v>
      </c>
      <c r="B97" t="s">
        <v>228</v>
      </c>
      <c r="C97" t="s">
        <v>228</v>
      </c>
      <c r="D97" t="s">
        <v>470</v>
      </c>
    </row>
    <row r="98" spans="1:4">
      <c r="A98" t="s">
        <v>205</v>
      </c>
      <c r="B98" t="s">
        <v>205</v>
      </c>
      <c r="C98" t="s">
        <v>309</v>
      </c>
      <c r="D98" t="s">
        <v>471</v>
      </c>
    </row>
    <row r="99" spans="1:4">
      <c r="A99" t="s">
        <v>229</v>
      </c>
      <c r="B99" t="s">
        <v>229</v>
      </c>
      <c r="C99" t="s">
        <v>310</v>
      </c>
      <c r="D99" t="s">
        <v>472</v>
      </c>
    </row>
    <row r="100" spans="1:4">
      <c r="A100" t="s">
        <v>28</v>
      </c>
      <c r="B100" t="s">
        <v>28</v>
      </c>
      <c r="C100" t="s">
        <v>325</v>
      </c>
      <c r="D100" t="s">
        <v>473</v>
      </c>
    </row>
    <row r="101" spans="1:4">
      <c r="A101" t="s">
        <v>44</v>
      </c>
      <c r="B101" t="s">
        <v>44</v>
      </c>
      <c r="C101" t="s">
        <v>44</v>
      </c>
      <c r="D101" t="s">
        <v>474</v>
      </c>
    </row>
    <row r="102" spans="1:4">
      <c r="A102" t="s">
        <v>43</v>
      </c>
      <c r="B102" t="s">
        <v>43</v>
      </c>
      <c r="C102" t="s">
        <v>43</v>
      </c>
      <c r="D102" t="s">
        <v>475</v>
      </c>
    </row>
    <row r="103" spans="1:4">
      <c r="A103" t="s">
        <v>30</v>
      </c>
      <c r="B103" t="s">
        <v>30</v>
      </c>
      <c r="C103" t="s">
        <v>366</v>
      </c>
      <c r="D103" t="s">
        <v>478</v>
      </c>
    </row>
    <row r="104" spans="1:4">
      <c r="A104" t="s">
        <v>31</v>
      </c>
      <c r="B104" t="s">
        <v>31</v>
      </c>
      <c r="C104" t="s">
        <v>347</v>
      </c>
      <c r="D104" t="s">
        <v>476</v>
      </c>
    </row>
    <row r="105" spans="1:4">
      <c r="A105" t="s">
        <v>156</v>
      </c>
      <c r="B105" t="s">
        <v>156</v>
      </c>
      <c r="C105" t="s">
        <v>367</v>
      </c>
      <c r="D105" t="s">
        <v>477</v>
      </c>
    </row>
    <row r="106" spans="1:4">
      <c r="A106" t="s">
        <v>157</v>
      </c>
      <c r="B106" t="s">
        <v>157</v>
      </c>
      <c r="C106" t="s">
        <v>348</v>
      </c>
      <c r="D106" t="s">
        <v>479</v>
      </c>
    </row>
    <row r="107" spans="1:4">
      <c r="A107" t="s">
        <v>208</v>
      </c>
      <c r="B107" t="s">
        <v>208</v>
      </c>
      <c r="C107" t="s">
        <v>208</v>
      </c>
      <c r="D107" t="s">
        <v>480</v>
      </c>
    </row>
    <row r="108" spans="1:4">
      <c r="A108" t="s">
        <v>210</v>
      </c>
      <c r="B108" t="s">
        <v>210</v>
      </c>
      <c r="C108" t="s">
        <v>210</v>
      </c>
      <c r="D108" t="s">
        <v>481</v>
      </c>
    </row>
    <row r="109" spans="1:4">
      <c r="A109" t="s">
        <v>211</v>
      </c>
      <c r="B109" t="s">
        <v>211</v>
      </c>
      <c r="C109" t="s">
        <v>211</v>
      </c>
      <c r="D109" t="s">
        <v>482</v>
      </c>
    </row>
    <row r="110" spans="1:4">
      <c r="A110" t="s">
        <v>244</v>
      </c>
      <c r="B110" t="s">
        <v>244</v>
      </c>
      <c r="C110" t="s">
        <v>244</v>
      </c>
      <c r="D110" t="s">
        <v>483</v>
      </c>
    </row>
    <row r="111" spans="1:4">
      <c r="A111" t="s">
        <v>209</v>
      </c>
      <c r="B111" t="s">
        <v>209</v>
      </c>
      <c r="C111" t="s">
        <v>209</v>
      </c>
      <c r="D111" t="s">
        <v>484</v>
      </c>
    </row>
    <row r="112" spans="1:4">
      <c r="A112" t="s">
        <v>212</v>
      </c>
      <c r="B112" t="s">
        <v>212</v>
      </c>
      <c r="C112" t="s">
        <v>212</v>
      </c>
      <c r="D112" t="s">
        <v>485</v>
      </c>
    </row>
    <row r="113" spans="1:4">
      <c r="A113" t="s">
        <v>213</v>
      </c>
      <c r="B113" t="s">
        <v>213</v>
      </c>
      <c r="C113" t="s">
        <v>213</v>
      </c>
      <c r="D113" t="s">
        <v>486</v>
      </c>
    </row>
    <row r="114" spans="1:4">
      <c r="A114" t="s">
        <v>214</v>
      </c>
      <c r="B114" t="s">
        <v>214</v>
      </c>
      <c r="C114" t="s">
        <v>214</v>
      </c>
      <c r="D114" t="s">
        <v>487</v>
      </c>
    </row>
    <row r="115" spans="1:4">
      <c r="A115" t="s">
        <v>215</v>
      </c>
      <c r="B115" t="s">
        <v>215</v>
      </c>
      <c r="C115" t="s">
        <v>311</v>
      </c>
      <c r="D115" t="s">
        <v>488</v>
      </c>
    </row>
    <row r="116" spans="1:4">
      <c r="A116" t="s">
        <v>34</v>
      </c>
      <c r="B116" t="s">
        <v>34</v>
      </c>
      <c r="C116" t="s">
        <v>326</v>
      </c>
      <c r="D116" t="s">
        <v>489</v>
      </c>
    </row>
    <row r="117" spans="1:4">
      <c r="A117" t="s">
        <v>35</v>
      </c>
      <c r="B117" t="s">
        <v>35</v>
      </c>
      <c r="C117" t="s">
        <v>35</v>
      </c>
      <c r="D117" t="s">
        <v>490</v>
      </c>
    </row>
    <row r="118" spans="1:4">
      <c r="A118" t="s">
        <v>42</v>
      </c>
      <c r="B118" t="s">
        <v>42</v>
      </c>
      <c r="C118" t="s">
        <v>42</v>
      </c>
      <c r="D118" t="s">
        <v>491</v>
      </c>
    </row>
    <row r="119" spans="1:4">
      <c r="A119" t="s">
        <v>36</v>
      </c>
      <c r="B119" t="s">
        <v>36</v>
      </c>
      <c r="C119" t="s">
        <v>368</v>
      </c>
      <c r="D119" t="s">
        <v>492</v>
      </c>
    </row>
    <row r="120" spans="1:4">
      <c r="A120" t="s">
        <v>37</v>
      </c>
      <c r="B120" t="s">
        <v>37</v>
      </c>
      <c r="C120" t="s">
        <v>349</v>
      </c>
      <c r="D120" t="s">
        <v>493</v>
      </c>
    </row>
    <row r="121" spans="1:4">
      <c r="A121" t="s">
        <v>158</v>
      </c>
      <c r="B121" t="s">
        <v>158</v>
      </c>
      <c r="C121" t="s">
        <v>369</v>
      </c>
      <c r="D121" t="s">
        <v>494</v>
      </c>
    </row>
    <row r="122" spans="1:4">
      <c r="A122" t="s">
        <v>159</v>
      </c>
      <c r="B122" t="s">
        <v>159</v>
      </c>
      <c r="C122" t="s">
        <v>357</v>
      </c>
      <c r="D122" t="s">
        <v>495</v>
      </c>
    </row>
    <row r="123" spans="1:4">
      <c r="A123" t="s">
        <v>391</v>
      </c>
      <c r="B123" t="s">
        <v>391</v>
      </c>
      <c r="C123" t="s">
        <v>391</v>
      </c>
    </row>
    <row r="124" spans="1:4">
      <c r="A124" t="s">
        <v>390</v>
      </c>
      <c r="B124" t="s">
        <v>390</v>
      </c>
      <c r="C124" t="s">
        <v>396</v>
      </c>
    </row>
    <row r="125" spans="1:4">
      <c r="A125" t="s">
        <v>392</v>
      </c>
      <c r="B125" t="s">
        <v>392</v>
      </c>
      <c r="C125" t="s">
        <v>392</v>
      </c>
    </row>
    <row r="126" spans="1:4">
      <c r="A126" t="s">
        <v>393</v>
      </c>
      <c r="B126" t="s">
        <v>393</v>
      </c>
      <c r="C126" t="s">
        <v>397</v>
      </c>
    </row>
    <row r="127" spans="1:4">
      <c r="A127" t="s">
        <v>394</v>
      </c>
      <c r="B127" t="s">
        <v>394</v>
      </c>
      <c r="C127" t="s">
        <v>394</v>
      </c>
    </row>
    <row r="128" spans="1:4">
      <c r="A128" t="s">
        <v>395</v>
      </c>
      <c r="B128" t="s">
        <v>395</v>
      </c>
      <c r="C128" t="s">
        <v>398</v>
      </c>
    </row>
    <row r="129" spans="1:4">
      <c r="A129" t="s">
        <v>241</v>
      </c>
      <c r="B129" t="s">
        <v>241</v>
      </c>
      <c r="C129" t="s">
        <v>241</v>
      </c>
      <c r="D129" t="s">
        <v>496</v>
      </c>
    </row>
    <row r="130" spans="1:4">
      <c r="A130" t="s">
        <v>242</v>
      </c>
      <c r="B130" t="s">
        <v>242</v>
      </c>
      <c r="C130" t="s">
        <v>242</v>
      </c>
      <c r="D130" t="s">
        <v>497</v>
      </c>
    </row>
    <row r="131" spans="1:4">
      <c r="A131" t="s">
        <v>243</v>
      </c>
      <c r="B131" t="s">
        <v>243</v>
      </c>
      <c r="C131" t="s">
        <v>243</v>
      </c>
      <c r="D131" t="s">
        <v>498</v>
      </c>
    </row>
    <row r="132" spans="1:4">
      <c r="A132" t="s">
        <v>237</v>
      </c>
      <c r="B132" t="s">
        <v>237</v>
      </c>
      <c r="C132" t="s">
        <v>237</v>
      </c>
      <c r="D132" t="s">
        <v>499</v>
      </c>
    </row>
    <row r="133" spans="1:4">
      <c r="A133" t="s">
        <v>238</v>
      </c>
      <c r="B133" t="s">
        <v>238</v>
      </c>
      <c r="C133" t="s">
        <v>238</v>
      </c>
      <c r="D133" t="s">
        <v>591</v>
      </c>
    </row>
    <row r="134" spans="1:4">
      <c r="A134" t="s">
        <v>239</v>
      </c>
      <c r="B134" t="s">
        <v>239</v>
      </c>
      <c r="C134" t="s">
        <v>239</v>
      </c>
      <c r="D134" t="s">
        <v>500</v>
      </c>
    </row>
    <row r="135" spans="1:4">
      <c r="A135" t="s">
        <v>240</v>
      </c>
      <c r="B135" t="s">
        <v>240</v>
      </c>
      <c r="C135" t="s">
        <v>312</v>
      </c>
      <c r="D135" t="s">
        <v>501</v>
      </c>
    </row>
    <row r="136" spans="1:4">
      <c r="A136" t="s">
        <v>38</v>
      </c>
      <c r="B136" t="s">
        <v>38</v>
      </c>
      <c r="C136" t="s">
        <v>38</v>
      </c>
      <c r="D136" t="s">
        <v>503</v>
      </c>
    </row>
    <row r="137" spans="1:4">
      <c r="A137" t="s">
        <v>39</v>
      </c>
      <c r="B137" t="s">
        <v>39</v>
      </c>
      <c r="C137" t="s">
        <v>39</v>
      </c>
      <c r="D137" t="s">
        <v>502</v>
      </c>
    </row>
    <row r="138" spans="1:4">
      <c r="A138" t="s">
        <v>40</v>
      </c>
      <c r="B138" t="s">
        <v>40</v>
      </c>
      <c r="C138" t="s">
        <v>40</v>
      </c>
      <c r="D138" t="s">
        <v>504</v>
      </c>
    </row>
    <row r="139" spans="1:4">
      <c r="A139" t="s">
        <v>96</v>
      </c>
      <c r="B139" t="s">
        <v>96</v>
      </c>
      <c r="C139" t="s">
        <v>96</v>
      </c>
      <c r="D139" t="s">
        <v>505</v>
      </c>
    </row>
    <row r="140" spans="1:4">
      <c r="A140" t="s">
        <v>160</v>
      </c>
      <c r="B140" t="s">
        <v>160</v>
      </c>
      <c r="C140" t="s">
        <v>370</v>
      </c>
      <c r="D140" t="s">
        <v>506</v>
      </c>
    </row>
    <row r="141" spans="1:4">
      <c r="A141" t="s">
        <v>161</v>
      </c>
      <c r="B141" t="s">
        <v>161</v>
      </c>
      <c r="C141" t="s">
        <v>358</v>
      </c>
      <c r="D141" t="s">
        <v>507</v>
      </c>
    </row>
    <row r="142" spans="1:4">
      <c r="A142" t="s">
        <v>598</v>
      </c>
      <c r="B142" t="s">
        <v>598</v>
      </c>
      <c r="C142" t="s">
        <v>598</v>
      </c>
      <c r="D142" t="s">
        <v>598</v>
      </c>
    </row>
    <row r="143" spans="1:4">
      <c r="A143" t="s">
        <v>599</v>
      </c>
      <c r="B143" t="s">
        <v>599</v>
      </c>
      <c r="C143" t="s">
        <v>599</v>
      </c>
      <c r="D143" t="s">
        <v>599</v>
      </c>
    </row>
    <row r="144" spans="1:4">
      <c r="A144" t="s">
        <v>600</v>
      </c>
      <c r="B144" t="s">
        <v>600</v>
      </c>
      <c r="C144" t="s">
        <v>600</v>
      </c>
      <c r="D144" t="s">
        <v>600</v>
      </c>
    </row>
    <row r="145" spans="1:4">
      <c r="A145" t="s">
        <v>230</v>
      </c>
      <c r="B145" t="s">
        <v>230</v>
      </c>
      <c r="C145" t="s">
        <v>313</v>
      </c>
      <c r="D145" t="s">
        <v>508</v>
      </c>
    </row>
    <row r="146" spans="1:4">
      <c r="A146" t="s">
        <v>190</v>
      </c>
      <c r="B146" t="s">
        <v>190</v>
      </c>
      <c r="C146" t="s">
        <v>327</v>
      </c>
      <c r="D146" t="s">
        <v>509</v>
      </c>
    </row>
    <row r="147" spans="1:4">
      <c r="A147" t="s">
        <v>76</v>
      </c>
      <c r="B147" t="s">
        <v>76</v>
      </c>
      <c r="C147" t="s">
        <v>76</v>
      </c>
      <c r="D147" t="s">
        <v>510</v>
      </c>
    </row>
    <row r="148" spans="1:4">
      <c r="A148" t="s">
        <v>77</v>
      </c>
      <c r="B148" t="s">
        <v>77</v>
      </c>
      <c r="C148" t="s">
        <v>77</v>
      </c>
      <c r="D148" t="s">
        <v>511</v>
      </c>
    </row>
    <row r="149" spans="1:4">
      <c r="A149" t="s">
        <v>140</v>
      </c>
      <c r="B149" t="s">
        <v>140</v>
      </c>
      <c r="C149" t="s">
        <v>371</v>
      </c>
      <c r="D149" t="s">
        <v>512</v>
      </c>
    </row>
    <row r="150" spans="1:4">
      <c r="A150" t="s">
        <v>141</v>
      </c>
      <c r="B150" t="s">
        <v>141</v>
      </c>
      <c r="C150" t="s">
        <v>350</v>
      </c>
      <c r="D150" t="s">
        <v>513</v>
      </c>
    </row>
    <row r="151" spans="1:4">
      <c r="A151" t="s">
        <v>162</v>
      </c>
      <c r="B151" t="s">
        <v>162</v>
      </c>
      <c r="C151" t="s">
        <v>372</v>
      </c>
      <c r="D151" t="s">
        <v>514</v>
      </c>
    </row>
    <row r="152" spans="1:4">
      <c r="A152" t="s">
        <v>163</v>
      </c>
      <c r="B152" t="s">
        <v>163</v>
      </c>
      <c r="C152" t="s">
        <v>359</v>
      </c>
      <c r="D152" t="s">
        <v>515</v>
      </c>
    </row>
    <row r="153" spans="1:4">
      <c r="A153" t="s">
        <v>191</v>
      </c>
      <c r="B153" t="s">
        <v>191</v>
      </c>
      <c r="C153" t="s">
        <v>336</v>
      </c>
      <c r="D153" t="s">
        <v>516</v>
      </c>
    </row>
    <row r="154" spans="1:4">
      <c r="A154" t="s">
        <v>83</v>
      </c>
      <c r="B154" t="s">
        <v>83</v>
      </c>
      <c r="C154" t="s">
        <v>83</v>
      </c>
      <c r="D154" t="s">
        <v>517</v>
      </c>
    </row>
    <row r="155" spans="1:4">
      <c r="A155" t="s">
        <v>84</v>
      </c>
      <c r="B155" t="s">
        <v>84</v>
      </c>
      <c r="C155" t="s">
        <v>84</v>
      </c>
      <c r="D155" t="s">
        <v>518</v>
      </c>
    </row>
    <row r="156" spans="1:4">
      <c r="A156" t="s">
        <v>142</v>
      </c>
      <c r="B156" t="s">
        <v>142</v>
      </c>
      <c r="C156" t="s">
        <v>373</v>
      </c>
      <c r="D156" t="s">
        <v>519</v>
      </c>
    </row>
    <row r="157" spans="1:4">
      <c r="A157" t="s">
        <v>143</v>
      </c>
      <c r="B157" t="s">
        <v>143</v>
      </c>
      <c r="C157" t="s">
        <v>351</v>
      </c>
      <c r="D157" t="s">
        <v>520</v>
      </c>
    </row>
    <row r="158" spans="1:4">
      <c r="A158" t="s">
        <v>164</v>
      </c>
      <c r="B158" t="s">
        <v>164</v>
      </c>
      <c r="C158" t="s">
        <v>374</v>
      </c>
      <c r="D158" t="s">
        <v>521</v>
      </c>
    </row>
    <row r="159" spans="1:4">
      <c r="A159" t="s">
        <v>165</v>
      </c>
      <c r="B159" t="s">
        <v>165</v>
      </c>
      <c r="C159" t="s">
        <v>360</v>
      </c>
      <c r="D159" t="s">
        <v>522</v>
      </c>
    </row>
    <row r="160" spans="1:4">
      <c r="A160" t="s">
        <v>192</v>
      </c>
      <c r="B160" t="s">
        <v>192</v>
      </c>
      <c r="C160" t="s">
        <v>328</v>
      </c>
      <c r="D160" t="s">
        <v>523</v>
      </c>
    </row>
    <row r="161" spans="1:4">
      <c r="A161" t="s">
        <v>85</v>
      </c>
      <c r="B161" t="s">
        <v>85</v>
      </c>
      <c r="C161" t="s">
        <v>85</v>
      </c>
      <c r="D161" t="s">
        <v>524</v>
      </c>
    </row>
    <row r="162" spans="1:4">
      <c r="A162" t="s">
        <v>86</v>
      </c>
      <c r="B162" t="s">
        <v>86</v>
      </c>
      <c r="C162" t="s">
        <v>86</v>
      </c>
      <c r="D162" t="s">
        <v>525</v>
      </c>
    </row>
    <row r="163" spans="1:4">
      <c r="A163" t="s">
        <v>144</v>
      </c>
      <c r="B163" t="s">
        <v>144</v>
      </c>
      <c r="C163" t="s">
        <v>375</v>
      </c>
      <c r="D163" t="s">
        <v>526</v>
      </c>
    </row>
    <row r="164" spans="1:4">
      <c r="A164" t="s">
        <v>145</v>
      </c>
      <c r="B164" t="s">
        <v>145</v>
      </c>
      <c r="C164" t="s">
        <v>352</v>
      </c>
      <c r="D164" t="s">
        <v>527</v>
      </c>
    </row>
    <row r="165" spans="1:4">
      <c r="A165" t="s">
        <v>166</v>
      </c>
      <c r="B165" t="s">
        <v>166</v>
      </c>
      <c r="C165" t="s">
        <v>376</v>
      </c>
      <c r="D165" t="s">
        <v>528</v>
      </c>
    </row>
    <row r="166" spans="1:4">
      <c r="A166" t="s">
        <v>167</v>
      </c>
      <c r="B166" t="s">
        <v>167</v>
      </c>
      <c r="C166" t="s">
        <v>361</v>
      </c>
      <c r="D166" t="s">
        <v>529</v>
      </c>
    </row>
    <row r="167" spans="1:4">
      <c r="A167" t="s">
        <v>87</v>
      </c>
      <c r="B167" t="s">
        <v>87</v>
      </c>
      <c r="C167" t="s">
        <v>87</v>
      </c>
      <c r="D167" t="s">
        <v>530</v>
      </c>
    </row>
    <row r="168" spans="1:4">
      <c r="A168" t="s">
        <v>88</v>
      </c>
      <c r="B168" t="s">
        <v>88</v>
      </c>
      <c r="C168" t="s">
        <v>88</v>
      </c>
      <c r="D168" t="s">
        <v>531</v>
      </c>
    </row>
    <row r="169" spans="1:4">
      <c r="A169" t="s">
        <v>180</v>
      </c>
      <c r="B169" t="s">
        <v>180</v>
      </c>
      <c r="C169" t="s">
        <v>385</v>
      </c>
      <c r="D169" t="s">
        <v>532</v>
      </c>
    </row>
    <row r="170" spans="1:4">
      <c r="A170" t="s">
        <v>47</v>
      </c>
      <c r="B170" t="s">
        <v>47</v>
      </c>
      <c r="C170" t="s">
        <v>47</v>
      </c>
      <c r="D170" t="s">
        <v>533</v>
      </c>
    </row>
    <row r="171" spans="1:4">
      <c r="A171" t="s">
        <v>46</v>
      </c>
      <c r="B171" t="s">
        <v>46</v>
      </c>
      <c r="C171" t="s">
        <v>314</v>
      </c>
      <c r="D171" t="s">
        <v>534</v>
      </c>
    </row>
    <row r="172" spans="1:4">
      <c r="A172" t="s">
        <v>48</v>
      </c>
      <c r="B172" t="s">
        <v>48</v>
      </c>
      <c r="C172" t="s">
        <v>315</v>
      </c>
      <c r="D172" t="s">
        <v>535</v>
      </c>
    </row>
    <row r="173" spans="1:4">
      <c r="A173" t="s">
        <v>601</v>
      </c>
      <c r="B173" t="s">
        <v>601</v>
      </c>
      <c r="C173" t="s">
        <v>601</v>
      </c>
      <c r="D173" t="s">
        <v>601</v>
      </c>
    </row>
    <row r="174" spans="1:4">
      <c r="A174" t="s">
        <v>602</v>
      </c>
      <c r="B174" t="s">
        <v>602</v>
      </c>
      <c r="C174" t="s">
        <v>602</v>
      </c>
      <c r="D174" t="s">
        <v>602</v>
      </c>
    </row>
    <row r="175" spans="1:4">
      <c r="A175" t="s">
        <v>603</v>
      </c>
      <c r="B175" t="s">
        <v>603</v>
      </c>
      <c r="C175" t="s">
        <v>603</v>
      </c>
      <c r="D175" t="s">
        <v>603</v>
      </c>
    </row>
    <row r="176" spans="1:4">
      <c r="A176" t="s">
        <v>231</v>
      </c>
      <c r="B176" t="s">
        <v>231</v>
      </c>
      <c r="C176" t="s">
        <v>335</v>
      </c>
      <c r="D176" t="s">
        <v>536</v>
      </c>
    </row>
    <row r="177" spans="1:4">
      <c r="A177" t="s">
        <v>193</v>
      </c>
      <c r="B177" t="s">
        <v>193</v>
      </c>
      <c r="C177" t="s">
        <v>329</v>
      </c>
      <c r="D177" t="s">
        <v>537</v>
      </c>
    </row>
    <row r="178" spans="1:4">
      <c r="A178" t="s">
        <v>89</v>
      </c>
      <c r="B178" t="s">
        <v>89</v>
      </c>
      <c r="C178" t="s">
        <v>89</v>
      </c>
      <c r="D178" t="s">
        <v>538</v>
      </c>
    </row>
    <row r="179" spans="1:4">
      <c r="A179" t="s">
        <v>90</v>
      </c>
      <c r="B179" t="s">
        <v>90</v>
      </c>
      <c r="C179" t="s">
        <v>90</v>
      </c>
      <c r="D179" t="s">
        <v>539</v>
      </c>
    </row>
    <row r="180" spans="1:4">
      <c r="A180" t="s">
        <v>146</v>
      </c>
      <c r="B180" t="s">
        <v>146</v>
      </c>
      <c r="C180" t="s">
        <v>377</v>
      </c>
      <c r="D180" t="s">
        <v>540</v>
      </c>
    </row>
    <row r="181" spans="1:4">
      <c r="A181" t="s">
        <v>147</v>
      </c>
      <c r="B181" t="s">
        <v>147</v>
      </c>
      <c r="C181" t="s">
        <v>353</v>
      </c>
      <c r="D181" t="s">
        <v>541</v>
      </c>
    </row>
    <row r="182" spans="1:4">
      <c r="A182" t="s">
        <v>168</v>
      </c>
      <c r="B182" t="s">
        <v>168</v>
      </c>
      <c r="C182" t="s">
        <v>378</v>
      </c>
      <c r="D182" t="s">
        <v>542</v>
      </c>
    </row>
    <row r="183" spans="1:4">
      <c r="A183" t="s">
        <v>169</v>
      </c>
      <c r="B183" t="s">
        <v>169</v>
      </c>
      <c r="C183" t="s">
        <v>362</v>
      </c>
      <c r="D183" t="s">
        <v>543</v>
      </c>
    </row>
    <row r="184" spans="1:4">
      <c r="A184" t="s">
        <v>194</v>
      </c>
      <c r="B184" t="s">
        <v>194</v>
      </c>
      <c r="C184" t="s">
        <v>330</v>
      </c>
      <c r="D184" t="s">
        <v>544</v>
      </c>
    </row>
    <row r="185" spans="1:4">
      <c r="A185" t="s">
        <v>91</v>
      </c>
      <c r="B185" t="s">
        <v>91</v>
      </c>
      <c r="C185" t="s">
        <v>91</v>
      </c>
      <c r="D185" t="s">
        <v>545</v>
      </c>
    </row>
    <row r="186" spans="1:4">
      <c r="A186" t="s">
        <v>92</v>
      </c>
      <c r="B186" t="s">
        <v>92</v>
      </c>
      <c r="C186" t="s">
        <v>92</v>
      </c>
      <c r="D186" t="s">
        <v>546</v>
      </c>
    </row>
    <row r="187" spans="1:4">
      <c r="A187" t="s">
        <v>148</v>
      </c>
      <c r="B187" t="s">
        <v>148</v>
      </c>
      <c r="C187" t="s">
        <v>379</v>
      </c>
      <c r="D187" t="s">
        <v>547</v>
      </c>
    </row>
    <row r="188" spans="1:4">
      <c r="A188" t="s">
        <v>149</v>
      </c>
      <c r="B188" t="s">
        <v>149</v>
      </c>
      <c r="C188" t="s">
        <v>354</v>
      </c>
      <c r="D188" t="s">
        <v>548</v>
      </c>
    </row>
    <row r="189" spans="1:4">
      <c r="A189" t="s">
        <v>170</v>
      </c>
      <c r="B189" t="s">
        <v>170</v>
      </c>
      <c r="C189" t="s">
        <v>380</v>
      </c>
      <c r="D189" t="s">
        <v>549</v>
      </c>
    </row>
    <row r="190" spans="1:4">
      <c r="A190" t="s">
        <v>171</v>
      </c>
      <c r="B190" t="s">
        <v>171</v>
      </c>
      <c r="C190" t="s">
        <v>363</v>
      </c>
      <c r="D190" t="s">
        <v>550</v>
      </c>
    </row>
    <row r="191" spans="1:4">
      <c r="A191" t="s">
        <v>195</v>
      </c>
      <c r="B191" t="s">
        <v>195</v>
      </c>
      <c r="C191" t="s">
        <v>331</v>
      </c>
      <c r="D191" t="s">
        <v>489</v>
      </c>
    </row>
    <row r="192" spans="1:4">
      <c r="A192" t="s">
        <v>93</v>
      </c>
      <c r="B192" t="s">
        <v>93</v>
      </c>
      <c r="C192" t="s">
        <v>93</v>
      </c>
      <c r="D192" t="s">
        <v>490</v>
      </c>
    </row>
    <row r="193" spans="1:4">
      <c r="A193" t="s">
        <v>94</v>
      </c>
      <c r="B193" t="s">
        <v>94</v>
      </c>
      <c r="C193" t="s">
        <v>94</v>
      </c>
      <c r="D193" t="s">
        <v>551</v>
      </c>
    </row>
    <row r="194" spans="1:4">
      <c r="A194" t="s">
        <v>150</v>
      </c>
      <c r="B194" t="s">
        <v>150</v>
      </c>
      <c r="C194" t="s">
        <v>364</v>
      </c>
      <c r="D194" t="s">
        <v>552</v>
      </c>
    </row>
    <row r="195" spans="1:4">
      <c r="A195" t="s">
        <v>151</v>
      </c>
      <c r="B195" t="s">
        <v>151</v>
      </c>
      <c r="C195" t="s">
        <v>355</v>
      </c>
      <c r="D195" t="s">
        <v>493</v>
      </c>
    </row>
    <row r="196" spans="1:4">
      <c r="A196" t="s">
        <v>172</v>
      </c>
      <c r="B196" t="s">
        <v>172</v>
      </c>
      <c r="C196" t="s">
        <v>365</v>
      </c>
      <c r="D196" t="s">
        <v>553</v>
      </c>
    </row>
    <row r="197" spans="1:4">
      <c r="A197" t="s">
        <v>173</v>
      </c>
      <c r="B197" t="s">
        <v>173</v>
      </c>
      <c r="C197" t="s">
        <v>356</v>
      </c>
      <c r="D197" t="s">
        <v>554</v>
      </c>
    </row>
    <row r="198" spans="1:4">
      <c r="A198" t="s">
        <v>178</v>
      </c>
      <c r="B198" t="s">
        <v>178</v>
      </c>
      <c r="C198" t="s">
        <v>316</v>
      </c>
      <c r="D198" t="s">
        <v>448</v>
      </c>
    </row>
    <row r="199" spans="1:4">
      <c r="A199" t="s">
        <v>604</v>
      </c>
      <c r="B199" t="s">
        <v>604</v>
      </c>
      <c r="C199" t="s">
        <v>604</v>
      </c>
      <c r="D199" t="s">
        <v>604</v>
      </c>
    </row>
    <row r="200" spans="1:4">
      <c r="A200" t="s">
        <v>605</v>
      </c>
      <c r="B200" t="s">
        <v>605</v>
      </c>
      <c r="C200" t="s">
        <v>605</v>
      </c>
      <c r="D200" t="s">
        <v>605</v>
      </c>
    </row>
    <row r="201" spans="1:4">
      <c r="A201" t="s">
        <v>236</v>
      </c>
      <c r="B201" t="s">
        <v>236</v>
      </c>
      <c r="C201" t="s">
        <v>317</v>
      </c>
      <c r="D201" t="s">
        <v>555</v>
      </c>
    </row>
    <row r="202" spans="1:4">
      <c r="A202" t="s">
        <v>177</v>
      </c>
      <c r="B202" t="s">
        <v>177</v>
      </c>
      <c r="C202" t="s">
        <v>304</v>
      </c>
      <c r="D202" t="s">
        <v>450</v>
      </c>
    </row>
    <row r="203" spans="1:4">
      <c r="A203" t="s">
        <v>232</v>
      </c>
      <c r="B203" t="s">
        <v>232</v>
      </c>
      <c r="C203" t="s">
        <v>318</v>
      </c>
      <c r="D203" t="s">
        <v>556</v>
      </c>
    </row>
    <row r="204" spans="1:4">
      <c r="A204" t="s">
        <v>388</v>
      </c>
      <c r="B204" t="s">
        <v>388</v>
      </c>
      <c r="C204" t="s">
        <v>389</v>
      </c>
      <c r="D204" t="s">
        <v>557</v>
      </c>
    </row>
    <row r="205" spans="1:4">
      <c r="A205" t="s">
        <v>97</v>
      </c>
      <c r="B205" t="s">
        <v>97</v>
      </c>
      <c r="C205" t="s">
        <v>382</v>
      </c>
      <c r="D205" t="s">
        <v>558</v>
      </c>
    </row>
    <row r="206" spans="1:4">
      <c r="A206" t="s">
        <v>98</v>
      </c>
      <c r="B206" t="s">
        <v>98</v>
      </c>
      <c r="C206" t="s">
        <v>383</v>
      </c>
      <c r="D206" t="s">
        <v>559</v>
      </c>
    </row>
    <row r="207" spans="1:4">
      <c r="A207" t="s">
        <v>99</v>
      </c>
      <c r="B207" t="s">
        <v>99</v>
      </c>
      <c r="C207" t="s">
        <v>319</v>
      </c>
      <c r="D207" t="s">
        <v>560</v>
      </c>
    </row>
    <row r="208" spans="1:4">
      <c r="A208" t="s">
        <v>100</v>
      </c>
      <c r="B208" t="s">
        <v>100</v>
      </c>
      <c r="C208" t="s">
        <v>320</v>
      </c>
      <c r="D208" t="s">
        <v>563</v>
      </c>
    </row>
    <row r="209" spans="1:4">
      <c r="A209" t="s">
        <v>101</v>
      </c>
      <c r="B209" t="s">
        <v>101</v>
      </c>
      <c r="C209" t="s">
        <v>384</v>
      </c>
      <c r="D209" t="s">
        <v>562</v>
      </c>
    </row>
    <row r="210" spans="1:4">
      <c r="A210" t="s">
        <v>102</v>
      </c>
      <c r="B210" t="s">
        <v>102</v>
      </c>
      <c r="C210" t="s">
        <v>383</v>
      </c>
      <c r="D210" t="s">
        <v>561</v>
      </c>
    </row>
    <row r="211" spans="1:4">
      <c r="A211" t="s">
        <v>103</v>
      </c>
      <c r="B211" t="s">
        <v>103</v>
      </c>
      <c r="C211" t="s">
        <v>321</v>
      </c>
      <c r="D211" t="s">
        <v>564</v>
      </c>
    </row>
    <row r="212" spans="1:4">
      <c r="A212" t="s">
        <v>104</v>
      </c>
      <c r="B212" t="s">
        <v>104</v>
      </c>
      <c r="C212" t="s">
        <v>320</v>
      </c>
      <c r="D212" t="s">
        <v>565</v>
      </c>
    </row>
    <row r="213" spans="1:4">
      <c r="A213" t="s">
        <v>50</v>
      </c>
      <c r="B213" t="s">
        <v>50</v>
      </c>
      <c r="C213" t="s">
        <v>334</v>
      </c>
      <c r="D213" t="s">
        <v>567</v>
      </c>
    </row>
    <row r="214" spans="1:4">
      <c r="A214" t="s">
        <v>4</v>
      </c>
      <c r="B214" t="s">
        <v>4</v>
      </c>
      <c r="C214" t="s">
        <v>322</v>
      </c>
      <c r="D214" t="s">
        <v>579</v>
      </c>
    </row>
    <row r="215" spans="1:4">
      <c r="A215" t="s">
        <v>57</v>
      </c>
      <c r="B215" t="s">
        <v>57</v>
      </c>
      <c r="C215" t="s">
        <v>323</v>
      </c>
      <c r="D215" t="s">
        <v>568</v>
      </c>
    </row>
    <row r="216" spans="1:4">
      <c r="A216" t="s">
        <v>113</v>
      </c>
      <c r="B216" t="s">
        <v>113</v>
      </c>
      <c r="C216" t="s">
        <v>324</v>
      </c>
      <c r="D216" t="s">
        <v>569</v>
      </c>
    </row>
    <row r="217" spans="1:4">
      <c r="A217" t="s">
        <v>401</v>
      </c>
      <c r="B217" t="s">
        <v>401</v>
      </c>
      <c r="C217" t="s">
        <v>288</v>
      </c>
      <c r="D217" t="s">
        <v>582</v>
      </c>
    </row>
    <row r="218" spans="1:4">
      <c r="A218" t="s">
        <v>592</v>
      </c>
      <c r="B218" t="s">
        <v>592</v>
      </c>
      <c r="C218" t="s">
        <v>594</v>
      </c>
    </row>
    <row r="219" spans="1:4">
      <c r="A219" t="s">
        <v>593</v>
      </c>
      <c r="B219" t="s">
        <v>593</v>
      </c>
      <c r="C219" t="s">
        <v>595</v>
      </c>
    </row>
    <row r="220" spans="1:4">
      <c r="A220" t="s">
        <v>596</v>
      </c>
      <c r="B220" t="s">
        <v>596</v>
      </c>
      <c r="C220" t="s">
        <v>596</v>
      </c>
    </row>
    <row r="221" spans="1:4">
      <c r="A221" t="s">
        <v>597</v>
      </c>
      <c r="B221" t="s">
        <v>204</v>
      </c>
      <c r="C221" t="s">
        <v>287</v>
      </c>
      <c r="D221" t="s">
        <v>453</v>
      </c>
    </row>
  </sheetData>
  <sheetProtection algorithmName="SHA-512" hashValue="+nAqfvumwDUnqmXnjOm5J2G9zcnUeKUUBXPhHiRFt0xb/SZuSYCpFEPQ5S3s9Nv4RHKe0r6LdLzRxLYqyTzhmQ==" saltValue="VbQ7Y2l9TXArvxjxa22Wag==" spinCount="100000" sheet="1" objects="1" scenarios="1" insertRows="0" deleteRows="0" autoFilter="0"/>
  <pageMargins left="0.7" right="0.7" top="0.78740157499999996" bottom="0.78740157499999996" header="0.3" footer="0.3"/>
  <pageSetup paperSize="9" orientation="portrait" horizontalDpi="4294967293"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37</vt:i4>
      </vt:variant>
    </vt:vector>
  </HeadingPairs>
  <TitlesOfParts>
    <vt:vector size="42" baseType="lpstr">
      <vt:lpstr>Information</vt:lpstr>
      <vt:lpstr>Team</vt:lpstr>
      <vt:lpstr>Referee|Kampfrichter</vt:lpstr>
      <vt:lpstr>Entry Form|Teilnehmer</vt:lpstr>
      <vt:lpstr>Translations</vt:lpstr>
      <vt:lpstr>cBirthdate</vt:lpstr>
      <vt:lpstr>cellContactDuringTournament</vt:lpstr>
      <vt:lpstr>cellEmail</vt:lpstr>
      <vt:lpstr>cellEndDate</vt:lpstr>
      <vt:lpstr>cellIsRegional</vt:lpstr>
      <vt:lpstr>cellIsTraditional</vt:lpstr>
      <vt:lpstr>cellMobile</vt:lpstr>
      <vt:lpstr>cellStartDate</vt:lpstr>
      <vt:lpstr>cellTagHolder</vt:lpstr>
      <vt:lpstr>cellTeamLeader</vt:lpstr>
      <vt:lpstr>cellTeamName</vt:lpstr>
      <vt:lpstr>cFirstname</vt:lpstr>
      <vt:lpstr>cFirstSingle</vt:lpstr>
      <vt:lpstr>cRefereeFirstname</vt:lpstr>
      <vt:lpstr>cRefereeSurname</vt:lpstr>
      <vt:lpstr>cSanda</vt:lpstr>
      <vt:lpstr>cSex</vt:lpstr>
      <vt:lpstr>cSurname</vt:lpstr>
      <vt:lpstr>German</vt:lpstr>
      <vt:lpstr>Language</vt:lpstr>
      <vt:lpstr>Languages</vt:lpstr>
      <vt:lpstr>rDuration</vt:lpstr>
      <vt:lpstr>rFirstCompetitor</vt:lpstr>
      <vt:lpstr>rFormname</vt:lpstr>
      <vt:lpstr>rLevel</vt:lpstr>
      <vt:lpstr>rName</vt:lpstr>
      <vt:lpstr>rngAgeClasses</vt:lpstr>
      <vt:lpstr>rngCostTable</vt:lpstr>
      <vt:lpstr>rRegionalOnly</vt:lpstr>
      <vt:lpstr>rSingleOrMulti</vt:lpstr>
      <vt:lpstr>rStyle</vt:lpstr>
      <vt:lpstr>rSurname</vt:lpstr>
      <vt:lpstr>rWeapon</vt:lpstr>
      <vt:lpstr>rWeaponstyle</vt:lpstr>
      <vt:lpstr>rWushutype</vt:lpstr>
      <vt:lpstr>StringKeys</vt:lpstr>
      <vt:lpstr>StringSet</vt:lpstr>
    </vt:vector>
  </TitlesOfParts>
  <Company>DWF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Anmeldeliste Deutsche Meisterschaft</dc:title>
  <dc:creator>DWF e.V.</dc:creator>
  <cp:lastModifiedBy>Roland Czerni</cp:lastModifiedBy>
  <cp:lastPrinted>2017-03-05T13:25:28Z</cp:lastPrinted>
  <dcterms:created xsi:type="dcterms:W3CDTF">2000-05-18T10:13:17Z</dcterms:created>
  <dcterms:modified xsi:type="dcterms:W3CDTF">2023-02-19T09:30:05Z</dcterms:modified>
</cp:coreProperties>
</file>