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wbThis" defaultThemeVersion="124226"/>
  <mc:AlternateContent xmlns:mc="http://schemas.openxmlformats.org/markup-compatibility/2006">
    <mc:Choice Requires="x15">
      <x15ac:absPath xmlns:x15ac="http://schemas.microsoft.com/office/spreadsheetml/2010/11/ac" url="C:\Users\fchucho\Documents\privat\MeisterschaftsManager\2019\NRWLM\"/>
    </mc:Choice>
  </mc:AlternateContent>
  <xr:revisionPtr revIDLastSave="0" documentId="8_{8E786B32-CB49-465C-9F48-112643CABCD8}" xr6:coauthVersionLast="41" xr6:coauthVersionMax="41" xr10:uidLastSave="{00000000-0000-0000-0000-000000000000}"/>
  <bookViews>
    <workbookView xWindow="-120" yWindow="-120" windowWidth="29040" windowHeight="15840" xr2:uid="{00000000-000D-0000-FFFF-FFFF00000000}"/>
  </bookViews>
  <sheets>
    <sheet name="Information" sheetId="13897" r:id="rId1"/>
    <sheet name="Team" sheetId="13898" r:id="rId2"/>
    <sheet name="Referee|Kampfrichter" sheetId="13899" r:id="rId3"/>
    <sheet name="Entry Form|Teilnehmer" sheetId="13900" r:id="rId4"/>
    <sheet name="Translations" sheetId="13901" state="hidden" r:id="rId5"/>
  </sheets>
  <definedNames>
    <definedName name="_xlnm._FilterDatabase" localSheetId="3" hidden="1">'Entry Form|Teilnehmer'!$B$12:$ES$153</definedName>
    <definedName name="cBirthdate">'Entry Form|Teilnehmer'!$D:$D</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Team!#REF!</definedName>
    <definedName name="cellStartDate">Information!$B$8</definedName>
    <definedName name="cellTagHolder">Team!$B$6</definedName>
    <definedName name="cellTeamLeader">Team!$B$3</definedName>
    <definedName name="cellTeamName">Team!$B$2</definedName>
    <definedName name="cFirstname">'Entry Form|Teilnehmer'!$C:$C</definedName>
    <definedName name="cFirstSingle">'Entry Form|Teilnehmer'!$G:$G</definedName>
    <definedName name="cRefereeFirstname">'Referee|Kampfrichter'!$C:$C</definedName>
    <definedName name="cRefereeSurname">'Referee|Kampfrichter'!$B:$B</definedName>
    <definedName name="cSanda">'Entry Form|Teilnehmer'!$EN:$EN</definedName>
    <definedName name="cSex">'Entry Form|Teilnehmer'!$E:$E</definedName>
    <definedName name="cSurname">'Entry Form|Teilnehmer'!$B:$B</definedName>
    <definedName name="German">Translations!$B$1:$B$1048344</definedName>
    <definedName name="Language">Information!$B$3</definedName>
    <definedName name="LanguageIndex" comment="Index of the currently selected language">MATCH(Language,Languages,0)</definedName>
    <definedName name="Languages">Translations!$B$1:$D$1</definedName>
    <definedName name="rDuration">'Entry Form|Teilnehmer'!$8:$8</definedName>
    <definedName name="rFirstCompetitor">'Entry Form|Teilnehmer'!$13:$13</definedName>
    <definedName name="rFormname">'Entry Form|Teilnehmer'!$11:$11</definedName>
    <definedName name="rLevel">'Entry Form|Teilnehmer'!$7:$7</definedName>
    <definedName name="rName">'Entry Form|Teilnehmer'!$12:$12</definedName>
    <definedName name="rngAgeClasses">Information!$A$52:$B$58</definedName>
    <definedName name="rngCostTable">Information!$A$41:$B$49</definedName>
    <definedName name="rRegionalOnly">'Entry Form|Teilnehmer'!$2:$2</definedName>
    <definedName name="rSingleOrMulti">'Entry Form|Teilnehmer'!$3:$3</definedName>
    <definedName name="rStyle">'Entry Form|Teilnehmer'!$10:$10</definedName>
    <definedName name="rSurname">'Entry Form|Teilnehmer'!$B:$B</definedName>
    <definedName name="rWeapon">'Entry Form|Teilnehmer'!$6:$6</definedName>
    <definedName name="rWeaponstyle">'Entry Form|Teilnehmer'!$4:$4</definedName>
    <definedName name="rWushutype">'Entry Form|Teilnehmer'!$9:$9</definedName>
    <definedName name="StringKeys">Tabelle2[[#All],[Key]]</definedName>
    <definedName name="StringSet">Translations!$B$1:$D$1048344</definedName>
  </definedNames>
  <calcPr calcId="181029"/>
</workbook>
</file>

<file path=xl/calcChain.xml><?xml version="1.0" encoding="utf-8"?>
<calcChain xmlns="http://schemas.openxmlformats.org/spreadsheetml/2006/main">
  <c r="BG12" i="13900" l="1"/>
  <c r="BS12" i="13900"/>
  <c r="BR12" i="13900"/>
  <c r="BT12" i="13900"/>
  <c r="EM5" i="13900" l="1"/>
  <c r="EN5" i="13900"/>
  <c r="C20" i="13901" l="1"/>
  <c r="B20" i="13901"/>
  <c r="A53" i="13897"/>
  <c r="EP5" i="13900"/>
  <c r="EO5" i="13900"/>
  <c r="EO12" i="13900"/>
  <c r="B25" i="13901"/>
  <c r="A29" i="13897" s="1"/>
  <c r="AV12" i="13900" l="1"/>
  <c r="AY12" i="13900"/>
  <c r="AW12" i="13900"/>
  <c r="EC12" i="13900"/>
  <c r="C19" i="13901" l="1"/>
  <c r="B19" i="13901"/>
  <c r="C25" i="13901"/>
  <c r="ES12" i="13900"/>
  <c r="ER12" i="13900"/>
  <c r="EQ12" i="13900"/>
  <c r="EP12" i="13900"/>
  <c r="EN12" i="13900"/>
  <c r="EM12" i="13900"/>
  <c r="EL12" i="13900"/>
  <c r="EK12" i="13900"/>
  <c r="EJ12" i="13900"/>
  <c r="EI12" i="13900"/>
  <c r="EH12" i="13900"/>
  <c r="EG12" i="13900"/>
  <c r="EF12" i="13900"/>
  <c r="EE12" i="13900"/>
  <c r="ED12" i="13900"/>
  <c r="EB12" i="13900"/>
  <c r="EA12" i="13900"/>
  <c r="DZ12" i="13900"/>
  <c r="DY12" i="13900"/>
  <c r="DX12" i="13900"/>
  <c r="DW12" i="13900"/>
  <c r="DV12" i="13900"/>
  <c r="DU12" i="13900"/>
  <c r="DT12" i="13900"/>
  <c r="DS12" i="13900"/>
  <c r="DR12" i="13900"/>
  <c r="DQ12" i="13900"/>
  <c r="DP12" i="13900"/>
  <c r="DO12" i="13900"/>
  <c r="DN12" i="13900"/>
  <c r="DM12" i="13900"/>
  <c r="DL12" i="13900"/>
  <c r="DK12" i="13900"/>
  <c r="DJ12" i="13900"/>
  <c r="DI12" i="13900"/>
  <c r="DH12" i="13900"/>
  <c r="DG12" i="13900"/>
  <c r="DF12" i="13900"/>
  <c r="DE12" i="13900"/>
  <c r="DD12" i="13900"/>
  <c r="DC12" i="13900"/>
  <c r="DB12" i="13900"/>
  <c r="DA12" i="13900"/>
  <c r="CZ12" i="13900"/>
  <c r="CY12" i="13900"/>
  <c r="CX12" i="13900"/>
  <c r="CW12" i="13900"/>
  <c r="CV12" i="13900"/>
  <c r="CU12" i="13900"/>
  <c r="CT12" i="13900"/>
  <c r="CS12" i="13900"/>
  <c r="CR12" i="13900"/>
  <c r="CQ12" i="13900"/>
  <c r="CP12" i="13900"/>
  <c r="CO12" i="13900"/>
  <c r="CN12" i="13900"/>
  <c r="CM12" i="13900"/>
  <c r="CL12" i="13900"/>
  <c r="CK12" i="13900"/>
  <c r="CJ12" i="13900"/>
  <c r="CI12" i="13900"/>
  <c r="CH12" i="13900"/>
  <c r="CG12" i="13900"/>
  <c r="CF12" i="13900"/>
  <c r="CE12" i="13900"/>
  <c r="CD12" i="13900"/>
  <c r="CC12" i="13900"/>
  <c r="CB12" i="13900"/>
  <c r="CA12" i="13900"/>
  <c r="BZ12" i="13900"/>
  <c r="BY12" i="13900"/>
  <c r="BX12" i="13900"/>
  <c r="BW12" i="13900"/>
  <c r="BV12" i="13900"/>
  <c r="BU12" i="13900"/>
  <c r="BQ12" i="13900"/>
  <c r="BP12" i="13900"/>
  <c r="BO12" i="13900"/>
  <c r="BN12" i="13900"/>
  <c r="BM12" i="13900"/>
  <c r="BL12" i="13900"/>
  <c r="BK12" i="13900"/>
  <c r="BJ12" i="13900"/>
  <c r="BI12" i="13900"/>
  <c r="BH12" i="13900"/>
  <c r="BF12" i="13900"/>
  <c r="BE12" i="13900"/>
  <c r="BD12" i="13900"/>
  <c r="BC12" i="13900"/>
  <c r="BB12" i="13900"/>
  <c r="BA12" i="13900"/>
  <c r="AZ12" i="13900"/>
  <c r="AX12" i="13900"/>
  <c r="AU12" i="13900"/>
  <c r="AT12" i="13900"/>
  <c r="AS12" i="13900"/>
  <c r="AR12" i="13900"/>
  <c r="AQ12" i="13900"/>
  <c r="AP12" i="13900"/>
  <c r="AO12" i="13900"/>
  <c r="AN12" i="13900"/>
  <c r="AM12" i="13900"/>
  <c r="AL12" i="13900"/>
  <c r="AK12" i="13900"/>
  <c r="AJ12" i="13900"/>
  <c r="AI12" i="13900"/>
  <c r="AH12" i="13900"/>
  <c r="AG12" i="13900"/>
  <c r="AF12" i="13900"/>
  <c r="AE12" i="13900"/>
  <c r="AD12" i="13900"/>
  <c r="AC12" i="13900"/>
  <c r="AB12" i="13900"/>
  <c r="AA12" i="13900"/>
  <c r="Z12" i="13900"/>
  <c r="Y12" i="13900"/>
  <c r="X12" i="13900"/>
  <c r="W12" i="13900"/>
  <c r="V12" i="13900"/>
  <c r="U12" i="13900"/>
  <c r="T12" i="13900"/>
  <c r="S12" i="13900"/>
  <c r="R12" i="13900"/>
  <c r="Q12" i="13900"/>
  <c r="P12" i="13900"/>
  <c r="O12" i="13900"/>
  <c r="N12" i="13900"/>
  <c r="M12" i="13900"/>
  <c r="L12" i="13900"/>
  <c r="K12" i="13900"/>
  <c r="J12" i="13900"/>
  <c r="I12" i="13900"/>
  <c r="H12" i="13900"/>
  <c r="G12" i="13900"/>
  <c r="F12" i="13900"/>
  <c r="E12" i="13900"/>
  <c r="D12" i="13900"/>
  <c r="C12" i="13900"/>
  <c r="B12" i="13900"/>
  <c r="A32" i="13897" s="1"/>
  <c r="EK5" i="13900"/>
  <c r="EI5" i="13900"/>
  <c r="EG5" i="13900"/>
  <c r="ED5" i="13900"/>
  <c r="EB5" i="13900"/>
  <c r="EA5" i="13900"/>
  <c r="DW5" i="13900"/>
  <c r="DV5" i="13900"/>
  <c r="DO5" i="13900"/>
  <c r="DH5" i="13900"/>
  <c r="DA5" i="13900"/>
  <c r="CW5" i="13900"/>
  <c r="CT5" i="13900"/>
  <c r="CQ5" i="13900"/>
  <c r="CJ5" i="13900"/>
  <c r="CC5" i="13900"/>
  <c r="BV5" i="13900"/>
  <c r="BO5" i="13900"/>
  <c r="BA5" i="13900"/>
  <c r="AU5" i="13900"/>
  <c r="AE5" i="13900"/>
  <c r="G5" i="13900"/>
  <c r="EQ1" i="13900"/>
  <c r="EN1" i="13900"/>
  <c r="EM1" i="13900"/>
  <c r="EI1" i="13900"/>
  <c r="ED1" i="13900"/>
  <c r="EB1" i="13900"/>
  <c r="DW1" i="13900"/>
  <c r="CW1" i="13900"/>
  <c r="BO1" i="13900"/>
  <c r="G1" i="13900"/>
  <c r="H4" i="13899"/>
  <c r="G4" i="13899"/>
  <c r="F4" i="13899"/>
  <c r="E4" i="13899"/>
  <c r="D4" i="13899"/>
  <c r="C4" i="13899"/>
  <c r="B4" i="13899"/>
  <c r="E3" i="13899"/>
  <c r="B1" i="13899"/>
  <c r="A7" i="13898"/>
  <c r="A6" i="13898"/>
  <c r="A5" i="13898"/>
  <c r="A4" i="13898"/>
  <c r="A3" i="13898"/>
  <c r="A2" i="13898"/>
  <c r="A13" i="13897"/>
  <c r="A16" i="13897"/>
  <c r="A19" i="13897"/>
  <c r="A5" i="13897"/>
  <c r="C8" i="13897"/>
  <c r="A8" i="13897"/>
  <c r="A10" i="13897"/>
  <c r="A15" i="13897"/>
  <c r="A18" i="13897"/>
  <c r="A21" i="13897"/>
  <c r="A28" i="13897"/>
  <c r="A27" i="13897"/>
  <c r="A26" i="13897"/>
  <c r="A25" i="13897"/>
  <c r="A24" i="13897"/>
  <c r="A23" i="13897"/>
  <c r="A22" i="13897"/>
  <c r="B35" i="13897"/>
  <c r="B34" i="13897"/>
  <c r="B33" i="13897"/>
  <c r="B32" i="13897"/>
  <c r="A31" i="13897"/>
  <c r="B51" i="13897"/>
  <c r="A51" i="13897"/>
  <c r="B40" i="13897"/>
  <c r="A40" i="13897"/>
  <c r="A38" i="13897"/>
  <c r="F1" i="13901"/>
  <c r="EQ13" i="13900"/>
  <c r="ER13" i="13900"/>
  <c r="ER14" i="13900"/>
  <c r="ER15" i="13900"/>
  <c r="ER16" i="13900"/>
  <c r="ER17" i="13900"/>
  <c r="ER18" i="13900"/>
  <c r="ER19" i="13900"/>
  <c r="ER20" i="13900"/>
  <c r="ER21" i="13900"/>
  <c r="ER22" i="13900"/>
  <c r="ER23" i="13900"/>
  <c r="ER24" i="13900"/>
  <c r="ER25" i="13900"/>
  <c r="ER26" i="13900"/>
  <c r="ER27" i="13900"/>
  <c r="ER28" i="13900"/>
  <c r="ER29" i="13900"/>
  <c r="ER30" i="13900"/>
  <c r="ER31" i="13900"/>
  <c r="ER32" i="13900"/>
  <c r="ER33" i="13900"/>
  <c r="ER34" i="13900"/>
  <c r="ER35" i="13900"/>
  <c r="ER36" i="13900"/>
  <c r="ER37" i="13900"/>
  <c r="ER38" i="13900"/>
  <c r="ER39" i="13900"/>
  <c r="ER40" i="13900"/>
  <c r="ER41" i="13900"/>
  <c r="ER42" i="13900"/>
  <c r="ER43" i="13900"/>
  <c r="ER44" i="13900"/>
  <c r="ER45" i="13900"/>
  <c r="ER46" i="13900"/>
  <c r="ER47" i="13900"/>
  <c r="ER48" i="13900"/>
  <c r="ER49" i="13900"/>
  <c r="ER50" i="13900"/>
  <c r="ER51" i="13900"/>
  <c r="ER52" i="13900"/>
  <c r="ER53" i="13900"/>
  <c r="ER54" i="13900"/>
  <c r="ER55" i="13900"/>
  <c r="ER56" i="13900"/>
  <c r="ER57" i="13900"/>
  <c r="ER58" i="13900"/>
  <c r="ER59" i="13900"/>
  <c r="ER60" i="13900"/>
  <c r="ER61" i="13900"/>
  <c r="ER62" i="13900"/>
  <c r="ER63" i="13900"/>
  <c r="ER64" i="13900"/>
  <c r="ER65" i="13900"/>
  <c r="ER66" i="13900"/>
  <c r="ER67" i="13900"/>
  <c r="ER68" i="13900"/>
  <c r="ER69" i="13900"/>
  <c r="ER70" i="13900"/>
  <c r="ER71" i="13900"/>
  <c r="ER72" i="13900"/>
  <c r="ER73" i="13900"/>
  <c r="ER74" i="13900"/>
  <c r="ER75" i="13900"/>
  <c r="ER76" i="13900"/>
  <c r="ER77" i="13900"/>
  <c r="ER78" i="13900"/>
  <c r="ER79" i="13900"/>
  <c r="ER80" i="13900"/>
  <c r="ER81" i="13900"/>
  <c r="ER82" i="13900"/>
  <c r="ER83" i="13900"/>
  <c r="ER84" i="13900"/>
  <c r="ER85" i="13900"/>
  <c r="ER86" i="13900"/>
  <c r="ER87" i="13900"/>
  <c r="ER88" i="13900"/>
  <c r="ER89" i="13900"/>
  <c r="ER90" i="13900"/>
  <c r="ER91" i="13900"/>
  <c r="ER92" i="13900"/>
  <c r="ER93" i="13900"/>
  <c r="ER94" i="13900"/>
  <c r="ER95" i="13900"/>
  <c r="ER96" i="13900"/>
  <c r="ER97" i="13900"/>
  <c r="ER98" i="13900"/>
  <c r="ER99" i="13900"/>
  <c r="ER100" i="13900"/>
  <c r="ER101" i="13900"/>
  <c r="ER102" i="13900"/>
  <c r="ER103" i="13900"/>
  <c r="ER104" i="13900"/>
  <c r="ER105" i="13900"/>
  <c r="ER106" i="13900"/>
  <c r="ER107" i="13900"/>
  <c r="ER108" i="13900"/>
  <c r="ER109" i="13900"/>
  <c r="ER110" i="13900"/>
  <c r="ER111" i="13900"/>
  <c r="ER112" i="13900"/>
  <c r="ER113" i="13900"/>
  <c r="ER114" i="13900"/>
  <c r="ER115" i="13900"/>
  <c r="ER116" i="13900"/>
  <c r="ER117" i="13900"/>
  <c r="ER118" i="13900"/>
  <c r="ER119" i="13900"/>
  <c r="ER120" i="13900"/>
  <c r="ER121" i="13900"/>
  <c r="ER122" i="13900"/>
  <c r="ER123" i="13900"/>
  <c r="ER124" i="13900"/>
  <c r="ER125" i="13900"/>
  <c r="ER126" i="13900"/>
  <c r="ER127" i="13900"/>
  <c r="ER128" i="13900"/>
  <c r="ER129" i="13900"/>
  <c r="ER130" i="13900"/>
  <c r="ER131" i="13900"/>
  <c r="ER132" i="13900"/>
  <c r="ER133" i="13900"/>
  <c r="ER134" i="13900"/>
  <c r="ER135" i="13900"/>
  <c r="ER136" i="13900"/>
  <c r="ER137" i="13900"/>
  <c r="ER138" i="13900"/>
  <c r="ER139" i="13900"/>
  <c r="ER140" i="13900"/>
  <c r="ER141" i="13900"/>
  <c r="ER142" i="13900"/>
  <c r="ER143" i="13900"/>
  <c r="ER144" i="13900"/>
  <c r="ER145" i="13900"/>
  <c r="ER146" i="13900"/>
  <c r="ER147" i="13900"/>
  <c r="ER148" i="13900"/>
  <c r="ER149" i="13900"/>
  <c r="ER150" i="13900"/>
  <c r="ER151" i="13900"/>
  <c r="ER152" i="13900"/>
  <c r="ER153" i="13900"/>
  <c r="EQ14" i="13900"/>
  <c r="EQ15" i="13900"/>
  <c r="EQ16" i="13900"/>
  <c r="EQ17" i="13900"/>
  <c r="EQ18" i="13900"/>
  <c r="EQ19" i="13900"/>
  <c r="EQ20" i="13900"/>
  <c r="EQ21" i="13900"/>
  <c r="EQ22" i="13900"/>
  <c r="EQ23" i="13900"/>
  <c r="EQ24" i="13900"/>
  <c r="EQ25" i="13900"/>
  <c r="EQ26" i="13900"/>
  <c r="EQ27" i="13900"/>
  <c r="EQ28" i="13900"/>
  <c r="EQ29" i="13900"/>
  <c r="EQ30" i="13900"/>
  <c r="EQ31" i="13900"/>
  <c r="EQ32" i="13900"/>
  <c r="EQ33" i="13900"/>
  <c r="EQ34" i="13900"/>
  <c r="EQ35" i="13900"/>
  <c r="EQ36" i="13900"/>
  <c r="EQ37" i="13900"/>
  <c r="EQ38" i="13900"/>
  <c r="EQ39" i="13900"/>
  <c r="EQ40" i="13900"/>
  <c r="EQ41" i="13900"/>
  <c r="EQ42" i="13900"/>
  <c r="EQ43" i="13900"/>
  <c r="EQ44" i="13900"/>
  <c r="EQ45" i="13900"/>
  <c r="EQ46" i="13900"/>
  <c r="EQ47" i="13900"/>
  <c r="EQ48" i="13900"/>
  <c r="EQ49" i="13900"/>
  <c r="EQ50" i="13900"/>
  <c r="EQ51" i="13900"/>
  <c r="EQ52" i="13900"/>
  <c r="EQ53" i="13900"/>
  <c r="EQ54" i="13900"/>
  <c r="EQ55" i="13900"/>
  <c r="EQ56" i="13900"/>
  <c r="EQ57" i="13900"/>
  <c r="EQ58" i="13900"/>
  <c r="EQ59" i="13900"/>
  <c r="EQ60" i="13900"/>
  <c r="EQ61" i="13900"/>
  <c r="EQ62" i="13900"/>
  <c r="EQ63" i="13900"/>
  <c r="EQ64" i="13900"/>
  <c r="EQ65" i="13900"/>
  <c r="EQ66" i="13900"/>
  <c r="EQ67" i="13900"/>
  <c r="EQ68" i="13900"/>
  <c r="EQ69" i="13900"/>
  <c r="EQ70" i="13900"/>
  <c r="EQ71" i="13900"/>
  <c r="EQ72" i="13900"/>
  <c r="EQ73" i="13900"/>
  <c r="EQ74" i="13900"/>
  <c r="EQ75" i="13900"/>
  <c r="EQ76" i="13900"/>
  <c r="EQ77" i="13900"/>
  <c r="EQ78" i="13900"/>
  <c r="EQ79" i="13900"/>
  <c r="EQ80" i="13900"/>
  <c r="EQ81" i="13900"/>
  <c r="EQ82" i="13900"/>
  <c r="EQ83" i="13900"/>
  <c r="EQ84" i="13900"/>
  <c r="EQ85" i="13900"/>
  <c r="EQ86" i="13900"/>
  <c r="EQ87" i="13900"/>
  <c r="EQ88" i="13900"/>
  <c r="EQ89" i="13900"/>
  <c r="EQ90" i="13900"/>
  <c r="EQ91" i="13900"/>
  <c r="EQ92" i="13900"/>
  <c r="EQ93" i="13900"/>
  <c r="EQ94" i="13900"/>
  <c r="EQ95" i="13900"/>
  <c r="EQ96" i="13900"/>
  <c r="EQ97" i="13900"/>
  <c r="EQ98" i="13900"/>
  <c r="EQ99" i="13900"/>
  <c r="EQ100" i="13900"/>
  <c r="EQ101" i="13900"/>
  <c r="EQ102" i="13900"/>
  <c r="EQ103" i="13900"/>
  <c r="EQ104" i="13900"/>
  <c r="EQ105" i="13900"/>
  <c r="EQ106" i="13900"/>
  <c r="EQ107" i="13900"/>
  <c r="EQ108" i="13900"/>
  <c r="EQ109" i="13900"/>
  <c r="EQ110" i="13900"/>
  <c r="EQ111" i="13900"/>
  <c r="EQ112" i="13900"/>
  <c r="EQ113" i="13900"/>
  <c r="EQ114" i="13900"/>
  <c r="EQ115" i="13900"/>
  <c r="EQ116" i="13900"/>
  <c r="EQ117" i="13900"/>
  <c r="EQ118" i="13900"/>
  <c r="EQ119" i="13900"/>
  <c r="EQ120" i="13900"/>
  <c r="EQ121" i="13900"/>
  <c r="EQ122" i="13900"/>
  <c r="EQ123" i="13900"/>
  <c r="EQ124" i="13900"/>
  <c r="EQ125" i="13900"/>
  <c r="EQ126" i="13900"/>
  <c r="EQ127" i="13900"/>
  <c r="EQ128" i="13900"/>
  <c r="EQ129" i="13900"/>
  <c r="EQ130" i="13900"/>
  <c r="EQ131" i="13900"/>
  <c r="EQ132" i="13900"/>
  <c r="EQ133" i="13900"/>
  <c r="EQ134" i="13900"/>
  <c r="EQ135" i="13900"/>
  <c r="EQ136" i="13900"/>
  <c r="EQ137" i="13900"/>
  <c r="EQ138" i="13900"/>
  <c r="EQ139" i="13900"/>
  <c r="EQ140" i="13900"/>
  <c r="EQ141" i="13900"/>
  <c r="EQ142" i="13900"/>
  <c r="EQ143" i="13900"/>
  <c r="EQ144" i="13900"/>
  <c r="EQ145" i="13900"/>
  <c r="EQ146" i="13900"/>
  <c r="EQ147" i="13900"/>
  <c r="EQ148" i="13900"/>
  <c r="EQ149" i="13900"/>
  <c r="EQ150" i="13900"/>
  <c r="EQ151" i="13900"/>
  <c r="EQ152" i="13900"/>
  <c r="EQ153" i="13900"/>
  <c r="F153" i="13900"/>
  <c r="F14" i="13900"/>
  <c r="F15" i="13900"/>
  <c r="F16" i="13900"/>
  <c r="F17" i="13900"/>
  <c r="F18" i="13900"/>
  <c r="F19" i="13900"/>
  <c r="F20" i="13900"/>
  <c r="F21" i="13900"/>
  <c r="F22" i="13900"/>
  <c r="F23" i="13900"/>
  <c r="F24" i="13900"/>
  <c r="F25" i="13900"/>
  <c r="F26" i="13900"/>
  <c r="F27" i="13900"/>
  <c r="F28" i="13900"/>
  <c r="F29" i="13900"/>
  <c r="F30" i="13900"/>
  <c r="F31" i="13900"/>
  <c r="F32" i="13900"/>
  <c r="F33" i="13900"/>
  <c r="F34" i="13900"/>
  <c r="F35" i="13900"/>
  <c r="F36" i="13900"/>
  <c r="F37" i="13900"/>
  <c r="F38" i="13900"/>
  <c r="F39" i="13900"/>
  <c r="F40" i="13900"/>
  <c r="F41" i="13900"/>
  <c r="F42" i="13900"/>
  <c r="F43" i="13900"/>
  <c r="F44" i="13900"/>
  <c r="F45" i="13900"/>
  <c r="F46" i="13900"/>
  <c r="F47" i="13900"/>
  <c r="F48" i="13900"/>
  <c r="F49" i="13900"/>
  <c r="F50" i="13900"/>
  <c r="F51" i="13900"/>
  <c r="F52" i="13900"/>
  <c r="F53" i="13900"/>
  <c r="F54" i="13900"/>
  <c r="F55" i="13900"/>
  <c r="F56" i="13900"/>
  <c r="F57" i="13900"/>
  <c r="F58" i="13900"/>
  <c r="F59" i="13900"/>
  <c r="F60" i="13900"/>
  <c r="F61" i="13900"/>
  <c r="F62" i="13900"/>
  <c r="F63" i="13900"/>
  <c r="F64" i="13900"/>
  <c r="F65" i="13900"/>
  <c r="F66" i="13900"/>
  <c r="F67" i="13900"/>
  <c r="F68" i="13900"/>
  <c r="F69" i="13900"/>
  <c r="F70" i="13900"/>
  <c r="F71" i="13900"/>
  <c r="F72" i="13900"/>
  <c r="F73" i="13900"/>
  <c r="F74" i="13900"/>
  <c r="F75" i="13900"/>
  <c r="F76" i="13900"/>
  <c r="F77" i="13900"/>
  <c r="F78" i="13900"/>
  <c r="F79" i="13900"/>
  <c r="F80" i="13900"/>
  <c r="F81" i="13900"/>
  <c r="F82" i="13900"/>
  <c r="F83" i="13900"/>
  <c r="F84" i="13900"/>
  <c r="F85" i="13900"/>
  <c r="F86" i="13900"/>
  <c r="F87" i="13900"/>
  <c r="F88" i="13900"/>
  <c r="F89" i="13900"/>
  <c r="F90" i="13900"/>
  <c r="F91" i="13900"/>
  <c r="F92" i="13900"/>
  <c r="F93" i="13900"/>
  <c r="F94" i="13900"/>
  <c r="F95" i="13900"/>
  <c r="F96" i="13900"/>
  <c r="F97" i="13900"/>
  <c r="F98" i="13900"/>
  <c r="F99" i="13900"/>
  <c r="F100" i="13900"/>
  <c r="F101" i="13900"/>
  <c r="F102" i="13900"/>
  <c r="F103" i="13900"/>
  <c r="F104" i="13900"/>
  <c r="F105" i="13900"/>
  <c r="F106" i="13900"/>
  <c r="F107" i="13900"/>
  <c r="F108" i="13900"/>
  <c r="F109" i="13900"/>
  <c r="F110" i="13900"/>
  <c r="F111" i="13900"/>
  <c r="F112" i="13900"/>
  <c r="F113" i="13900"/>
  <c r="F114" i="13900"/>
  <c r="F115" i="13900"/>
  <c r="F116" i="13900"/>
  <c r="F117" i="13900"/>
  <c r="F118" i="13900"/>
  <c r="F119" i="13900"/>
  <c r="F120" i="13900"/>
  <c r="F121" i="13900"/>
  <c r="F122" i="13900"/>
  <c r="F123" i="13900"/>
  <c r="F124" i="13900"/>
  <c r="F125" i="13900"/>
  <c r="F126" i="13900"/>
  <c r="F127" i="13900"/>
  <c r="F128" i="13900"/>
  <c r="F129" i="13900"/>
  <c r="F130" i="13900"/>
  <c r="F131" i="13900"/>
  <c r="F132" i="13900"/>
  <c r="F133" i="13900"/>
  <c r="F134" i="13900"/>
  <c r="F135" i="13900"/>
  <c r="F136" i="13900"/>
  <c r="F137" i="13900"/>
  <c r="F138" i="13900"/>
  <c r="F139" i="13900"/>
  <c r="F140" i="13900"/>
  <c r="F141" i="13900"/>
  <c r="F142" i="13900"/>
  <c r="F143" i="13900"/>
  <c r="F144" i="13900"/>
  <c r="F145" i="13900"/>
  <c r="F146" i="13900"/>
  <c r="F147" i="13900"/>
  <c r="F148" i="13900"/>
  <c r="F149" i="13900"/>
  <c r="F150" i="13900"/>
  <c r="F151" i="13900"/>
  <c r="F152" i="13900"/>
  <c r="F13" i="13900"/>
  <c r="A54" i="13897"/>
  <c r="A58" i="13897"/>
  <c r="A57" i="13897"/>
  <c r="A56" i="13897"/>
  <c r="A55" i="13897"/>
  <c r="A35" i="13897" l="1"/>
  <c r="A33" i="13897"/>
  <c r="A34" i="138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 Chucholowski</author>
  </authors>
  <commentList>
    <comment ref="A3" authorId="0" shapeId="0" xr:uid="{00000000-0006-0000-0300-00000100000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<sst xmlns="http://schemas.openxmlformats.org/spreadsheetml/2006/main" count="1758" uniqueCount="633">
  <si>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</si>
  <si>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</si>
  <si>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</si>
  <si>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</si>
  <si>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</si>
  <si>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</si>
  <si>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</si>
  <si>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</si>
  <si>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</si>
  <si>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</si>
  <si>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</si>
  <si>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</si>
  <si>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</si>
  <si>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</si>
  <si>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</si>
  <si>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</si>
  <si>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</si>
  <si>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</si>
  <si>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</si>
  <si>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</si>
  <si>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</si>
  <si>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</si>
  <si>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</si>
  <si>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</si>
  <si>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</si>
  <si>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</si>
  <si>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</si>
  <si>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</si>
  <si>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</si>
  <si>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</si>
  <si>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</si>
  <si>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</si>
  <si>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</si>
  <si>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</si>
  <si>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</si>
  <si>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</si>
  <si>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</si>
  <si>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</si>
  <si>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</si>
  <si>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</si>
  <si>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</si>
  <si>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</si>
  <si>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</si>
  <si>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</si>
  <si>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</si>
  <si>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</si>
  <si>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</si>
  <si>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</si>
  <si>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</si>
  <si>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</si>
  <si>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</si>
  <si>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</si>
  <si>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</si>
  <si>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</si>
  <si>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</si>
  <si>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</si>
  <si>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</si>
  <si>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</si>
  <si>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</si>
  <si>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</si>
  <si>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</si>
  <si>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</si>
  <si>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</si>
  <si>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</si>
  <si>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</si>
  <si>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</si>
  <si>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</si>
  <si>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</si>
  <si>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</si>
  <si>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</si>
  <si>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</si>
  <si>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</si>
  <si>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</si>
  <si>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</si>
  <si>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</si>
  <si>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</si>
  <si>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</si>
  <si>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</si>
  <si>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</si>
  <si>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</si>
  <si>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</si>
  <si>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</si>
  <si>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</si>
  <si>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</si>
  <si>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</si>
  <si>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</si>
  <si>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</si>
  <si>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</si>
  <si>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</si>
  <si>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</si>
  <si>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</si>
  <si>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</si>
  <si>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</si>
  <si>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</si>
  <si>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</si>
  <si>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</si>
  <si>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</si>
  <si>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</si>
  <si>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</si>
  <si>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</si>
  <si>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</si>
  <si>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</si>
  <si>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</si>
  <si>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</si>
  <si>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</si>
  <si>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</si>
  <si>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</si>
  <si>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</si>
  <si>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</si>
  <si>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</si>
  <si>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</si>
  <si>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</si>
  <si>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</si>
  <si>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</si>
  <si>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</si>
  <si>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</si>
  <si>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</si>
  <si>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</si>
  <si>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</si>
  <si>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</si>
  <si>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</si>
  <si>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</si>
  <si>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</si>
  <si>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</si>
  <si>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</si>
  <si>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</si>
  <si>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</si>
  <si>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</si>
  <si>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</si>
  <si>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</si>
  <si>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</si>
  <si>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</si>
  <si>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</si>
  <si>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</si>
  <si>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</si>
  <si>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</si>
  <si>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</si>
  <si>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</si>
  <si>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</si>
  <si>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</si>
  <si>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</si>
  <si>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</si>
  <si>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</si>
  <si>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</si>
  <si>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</si>
  <si>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</si>
  <si>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</si>
  <si>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</si>
  <si>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</si>
  <si>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</si>
  <si>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</si>
  <si>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</si>
  <si>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</si>
  <si>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Ü</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</si>
  <si>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</si>
  <si>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</si>
  <si>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</si>
  <si>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</si>
  <si>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</si>
  <si>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</si>
  <si>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</si>
  <si>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</si>
  <si>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</si>
  <si>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</si>
  <si>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</si>
  <si>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</si>
  <si>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</si>
  <si>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</si>
  <si>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</si>
  <si>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</si>
  <si>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</si>
  <si>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</si>
  <si>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</si>
  <si>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</si>
  <si>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</si>
  <si>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</si>
  <si>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</si>
  <si>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</si>
  <si>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</si>
  <si>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</si>
  <si>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</si>
  <si>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</si>
  <si>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</si>
  <si>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</si>
  <si>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</si>
  <si>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</si>
  <si>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</si>
  <si>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</si>
  <si>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</si>
  <si>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</si>
  <si>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</si>
  <si>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</si>
  <si>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</si>
  <si>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</si>
  <si>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</si>
  <si>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</si>
  <si>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</si>
  <si>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</si>
  <si>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</si>
  <si>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</si>
  <si>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</si>
  <si>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</si>
  <si>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</si>
  <si>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</si>
  <si>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</si>
  <si>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</si>
  <si>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</si>
  <si>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</si>
  <si>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</si>
  <si>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</si>
  <si>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</si>
  <si>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</si>
  <si>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</si>
  <si>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</si>
  <si>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</si>
  <si>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</si>
  <si>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</si>
  <si>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</si>
  <si>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</si>
  <si>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</si>
  <si>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</si>
  <si>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</si>
  <si>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</si>
  <si>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</si>
  <si>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</si>
  <si>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</si>
  <si>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</si>
  <si>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</si>
  <si>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</si>
  <si>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</si>
  <si>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</si>
  <si>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</si>
  <si>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</si>
  <si>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</si>
  <si>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</si>
  <si>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</si>
  <si>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</si>
  <si>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</si>
  <si>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</si>
  <si>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</si>
  <si>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</si>
  <si>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</si>
  <si>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</si>
  <si>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</si>
  <si>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</si>
  <si>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</si>
  <si>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</si>
  <si>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</si>
  <si>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</si>
  <si>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</si>
  <si>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</si>
  <si>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</si>
  <si>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</si>
  <si>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</si>
  <si>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</si>
  <si>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</si>
  <si>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</si>
  <si>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</si>
  <si>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</si>
  <si>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</si>
  <si>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</si>
  <si>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</si>
  <si>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</si>
  <si>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</si>
  <si>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</si>
  <si>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</si>
  <si>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</si>
  <si>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</si>
  <si>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</si>
  <si>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</si>
  <si>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</si>
  <si>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</si>
  <si>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</si>
  <si>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</si>
  <si>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</si>
  <si>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</si>
  <si>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</si>
  <si>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</si>
  <si>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</si>
  <si>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</si>
  <si>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</si>
  <si>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</si>
  <si>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</si>
  <si>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</si>
  <si>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</si>
  <si>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</si>
  <si>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</si>
  <si>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</si>
  <si>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</si>
  <si>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</si>
  <si>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</si>
  <si>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</si>
  <si>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</si>
  <si>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</si>
  <si>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</si>
  <si>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</si>
  <si>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</si>
  <si>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</si>
  <si>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</si>
  <si>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</si>
  <si>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</si>
  <si>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</si>
  <si>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</si>
  <si>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</si>
  <si>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</si>
  <si>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</si>
  <si>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</si>
  <si>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</si>
  <si>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</si>
  <si>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</si>
  <si>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</si>
  <si>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</si>
  <si>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</si>
  <si>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</si>
  <si>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</si>
  <si>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</si>
  <si>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</si>
  <si>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</si>
  <si>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</si>
  <si>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</si>
  <si>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</si>
  <si>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</si>
  <si>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</si>
  <si>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</si>
  <si>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</si>
  <si>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</si>
  <si>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</si>
  <si>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</si>
  <si>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</si>
  <si>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</si>
  <si>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</si>
  <si>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</si>
  <si>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</si>
  <si>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</si>
  <si>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</si>
  <si>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</si>
  <si>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</si>
  <si>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</si>
  <si>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</si>
  <si>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</si>
  <si>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</si>
  <si>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</si>
  <si>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</si>
  <si>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</si>
  <si>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</si>
  <si>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</si>
  <si>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</si>
  <si>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</si>
  <si>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</si>
  <si>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</si>
  <si>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</si>
  <si>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</si>
  <si>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</si>
  <si>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</si>
  <si>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</si>
  <si>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</si>
  <si>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</si>
  <si>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</si>
  <si>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</si>
  <si>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</si>
  <si>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</si>
  <si>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</si>
  <si>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</si>
  <si>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</si>
  <si>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</si>
  <si>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</si>
  <si>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</si>
  <si>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</si>
  <si>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</si>
  <si>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</si>
  <si>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</si>
  <si>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</si>
  <si>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</si>
  <si>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</si>
  <si>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</si>
  <si>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</si>
  <si>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</si>
  <si>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</si>
  <si>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</si>
  <si>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</si>
  <si>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</si>
  <si>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</si>
  <si>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</si>
  <si>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</si>
  <si>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</si>
  <si>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</si>
  <si>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</si>
  <si>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</si>
  <si>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</si>
  <si>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</si>
  <si>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</si>
  <si>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</si>
  <si>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</si>
  <si>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</si>
  <si>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</si>
  <si>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</si>
  <si>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</si>
  <si>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</si>
  <si>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</si>
  <si>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</si>
  <si>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</si>
  <si>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</si>
  <si>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</si>
  <si>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</si>
  <si>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</si>
  <si>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</si>
  <si>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</si>
  <si>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</si>
  <si>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</si>
  <si>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</si>
  <si>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</si>
  <si>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</si>
  <si>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</si>
  <si>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</si>
  <si>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</si>
  <si>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</si>
  <si>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</si>
  <si>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</si>
  <si>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Bei den Spalten für Sparring tragen …</t>
  </si>
  <si>
    <t>SK</t>
  </si>
  <si>
    <t>Semikontakt</t>
  </si>
  <si>
    <t>Light contact</t>
  </si>
  <si>
    <t>U60</t>
  </si>
  <si>
    <t>A60</t>
  </si>
  <si>
    <t>Sanda/Xiao-Sanda</t>
  </si>
  <si>
    <t>Chinese</t>
  </si>
  <si>
    <t>俱乐部名字</t>
  </si>
  <si>
    <t>移动电话（手机）</t>
  </si>
  <si>
    <t>联系人</t>
  </si>
  <si>
    <t>邮箱</t>
  </si>
  <si>
    <t>入场举牌运动员姓名</t>
  </si>
  <si>
    <t>参赛负责人电话</t>
  </si>
  <si>
    <t>参赛报名运动员</t>
  </si>
  <si>
    <t>俱乐部/学校/参赛单位</t>
  </si>
  <si>
    <t>请注明参赛裁判</t>
  </si>
  <si>
    <t>裁判</t>
  </si>
  <si>
    <t>递交裁判员表格</t>
  </si>
  <si>
    <t>报名</t>
  </si>
  <si>
    <t>性别</t>
  </si>
  <si>
    <t>报名表介绍</t>
  </si>
  <si>
    <t>参赛者</t>
  </si>
  <si>
    <t>裁判员</t>
  </si>
  <si>
    <t>参赛项目</t>
  </si>
  <si>
    <t>价格</t>
  </si>
  <si>
    <t>出生年月</t>
  </si>
  <si>
    <t>年龄</t>
  </si>
  <si>
    <t>姓别</t>
  </si>
  <si>
    <t>姓名</t>
  </si>
  <si>
    <t>套路</t>
  </si>
  <si>
    <t>散打</t>
  </si>
  <si>
    <t>拳术</t>
  </si>
  <si>
    <t>短器械</t>
  </si>
  <si>
    <t>长器械</t>
  </si>
  <si>
    <t>对练项目</t>
  </si>
  <si>
    <t>集体项目</t>
  </si>
  <si>
    <t>项目介绍</t>
  </si>
  <si>
    <t>北方拳种</t>
  </si>
  <si>
    <t>南方拳种</t>
  </si>
  <si>
    <t>功夫类</t>
  </si>
  <si>
    <t>太极拳</t>
  </si>
  <si>
    <t>剑术</t>
  </si>
  <si>
    <t>刀术</t>
  </si>
  <si>
    <t>南刀</t>
  </si>
  <si>
    <t>太极拳类</t>
  </si>
  <si>
    <t>太极短器械</t>
  </si>
  <si>
    <t>传统长兵器</t>
  </si>
  <si>
    <t>棍术</t>
  </si>
  <si>
    <t>枪术</t>
  </si>
  <si>
    <t>南棍</t>
  </si>
  <si>
    <t>太极长器械</t>
  </si>
  <si>
    <t>双兵器</t>
  </si>
  <si>
    <t>软器械</t>
  </si>
  <si>
    <t>功夫</t>
  </si>
  <si>
    <t>太极</t>
  </si>
  <si>
    <t>自卫术</t>
  </si>
  <si>
    <t>散打小孩</t>
  </si>
  <si>
    <t>老年组</t>
  </si>
  <si>
    <t>查拳</t>
  </si>
  <si>
    <t>华拳</t>
  </si>
  <si>
    <t>洪拳</t>
  </si>
  <si>
    <t>炮拳</t>
  </si>
  <si>
    <t>少林拳</t>
  </si>
  <si>
    <t>形意拳</t>
  </si>
  <si>
    <t>八卦掌</t>
  </si>
  <si>
    <t>武当拳</t>
  </si>
  <si>
    <t>八极拳</t>
  </si>
  <si>
    <t>翻子拳</t>
  </si>
  <si>
    <t>通背拳</t>
  </si>
  <si>
    <t>披挂拳</t>
  </si>
  <si>
    <t>戳脚拳</t>
  </si>
  <si>
    <t>地躺拳</t>
  </si>
  <si>
    <t>醉拳</t>
  </si>
  <si>
    <t>象形拳</t>
  </si>
  <si>
    <t>传统北方拳术</t>
  </si>
  <si>
    <t>长拳初级套路</t>
  </si>
  <si>
    <t>长拳32</t>
  </si>
  <si>
    <t>长拳46</t>
  </si>
  <si>
    <t>长拳自选套路</t>
  </si>
  <si>
    <t>长拳国际第三套</t>
  </si>
  <si>
    <t>长拳国际第一/二套</t>
  </si>
  <si>
    <t>长拳难度</t>
  </si>
  <si>
    <t>洪嘎</t>
  </si>
  <si>
    <t>抽挂拳</t>
  </si>
  <si>
    <t>五祖拳</t>
  </si>
  <si>
    <t>洪家拳</t>
  </si>
  <si>
    <t>蔡李佛拳</t>
  </si>
  <si>
    <t>永春小念头</t>
  </si>
  <si>
    <t>永春陈桥</t>
  </si>
  <si>
    <t>永春标致</t>
  </si>
  <si>
    <t>传统南拳类</t>
  </si>
  <si>
    <t>南拳初级套路</t>
  </si>
  <si>
    <t>南拳32</t>
  </si>
  <si>
    <t>南拳55</t>
  </si>
  <si>
    <t>南拳国际第一/二套</t>
  </si>
  <si>
    <t>南拳自选套路</t>
  </si>
  <si>
    <t>南拳国际第 三套</t>
  </si>
  <si>
    <t>南拳难度</t>
  </si>
  <si>
    <t>陈氏</t>
  </si>
  <si>
    <t>和氏</t>
  </si>
  <si>
    <t>赵保氏</t>
  </si>
  <si>
    <t>杨氏</t>
  </si>
  <si>
    <t>孙氏</t>
  </si>
  <si>
    <t>竞赛类太极套路</t>
  </si>
  <si>
    <t>太极拳32式</t>
  </si>
  <si>
    <t>太极拳24式</t>
  </si>
  <si>
    <t>太极拳42式</t>
  </si>
  <si>
    <t>太极拳48式</t>
  </si>
  <si>
    <t>太极拳/传统竞赛套路第三套</t>
  </si>
  <si>
    <t>太极拳自选套路难度</t>
  </si>
  <si>
    <t>洪家拳短器械</t>
  </si>
  <si>
    <t>蔡李佛拳短器械</t>
  </si>
  <si>
    <t>永春拳短器械</t>
  </si>
  <si>
    <t>国际传统短器械</t>
  </si>
  <si>
    <t>初级剑术</t>
  </si>
  <si>
    <t>剑术32</t>
  </si>
  <si>
    <t>剑术52</t>
  </si>
  <si>
    <t>剑术国际第一，二套</t>
  </si>
  <si>
    <t>剑术自选套路</t>
  </si>
  <si>
    <t>剑术国际第三套</t>
  </si>
  <si>
    <t>剑术自选难度</t>
  </si>
  <si>
    <t>刀术初级套路</t>
  </si>
  <si>
    <t>刀术32</t>
  </si>
  <si>
    <t>刀术42</t>
  </si>
  <si>
    <t>刀术国际第一，二套</t>
  </si>
  <si>
    <t>刀术自选套路</t>
  </si>
  <si>
    <t>刀术国际第三套</t>
  </si>
  <si>
    <t>刀术自选难度</t>
  </si>
  <si>
    <t>南刀初级套路</t>
  </si>
  <si>
    <t>南刀32</t>
  </si>
  <si>
    <t>南刀49</t>
  </si>
  <si>
    <t>南刀国际第一，二套</t>
  </si>
  <si>
    <t>南刀自选套路</t>
  </si>
  <si>
    <t>南刀国际第三套</t>
  </si>
  <si>
    <t>南刀自选难度</t>
  </si>
  <si>
    <t>太极剑32</t>
  </si>
  <si>
    <t>太极剑42</t>
  </si>
  <si>
    <t>太极拳国际第三套难度</t>
  </si>
  <si>
    <t>传统太极剑</t>
  </si>
  <si>
    <t>太极扇</t>
  </si>
  <si>
    <t>太极刀</t>
  </si>
  <si>
    <t>蔡李佛长器械</t>
  </si>
  <si>
    <t>洪家拳长器械</t>
  </si>
  <si>
    <t>永春长器械</t>
  </si>
  <si>
    <t>国际竞赛长器械</t>
  </si>
  <si>
    <t>棍术初级套路</t>
  </si>
  <si>
    <t>棍术32</t>
  </si>
  <si>
    <t>棍术48</t>
  </si>
  <si>
    <t>棍术国际第一，二套</t>
  </si>
  <si>
    <t>棍术自选套路</t>
  </si>
  <si>
    <t>棍术国际第三套</t>
  </si>
  <si>
    <t>棍术自选难度</t>
  </si>
  <si>
    <t>枪术初级套路</t>
  </si>
  <si>
    <t>枪术28</t>
  </si>
  <si>
    <t>枪术44</t>
  </si>
  <si>
    <t>枪术术国际第一，二套</t>
  </si>
  <si>
    <t>枪术自选套路</t>
  </si>
  <si>
    <t>枪术国际第三套</t>
  </si>
  <si>
    <t>枪术自选难度</t>
  </si>
  <si>
    <t>南拳44</t>
  </si>
  <si>
    <t>南拳国际第一，二套</t>
  </si>
  <si>
    <t>南拳国际第三套</t>
  </si>
  <si>
    <t>南拳自选难度</t>
  </si>
  <si>
    <t>洪家双器械</t>
  </si>
  <si>
    <t>蔡李佛双器械</t>
  </si>
  <si>
    <t>永春双器械</t>
  </si>
  <si>
    <t>国际双器械</t>
  </si>
  <si>
    <t>永春对练</t>
  </si>
  <si>
    <t>配音乐套路</t>
  </si>
  <si>
    <t>武术   对练器械套路</t>
  </si>
  <si>
    <t>武术   对练徒手套路</t>
  </si>
  <si>
    <t>太极   双人器械对练</t>
  </si>
  <si>
    <t>武术    集体拳术项目</t>
  </si>
  <si>
    <t>武术    集体器械项目</t>
  </si>
  <si>
    <t>太极    拳术手双人对练</t>
  </si>
  <si>
    <t>太极    集体器械项目</t>
  </si>
  <si>
    <t>太极    集体拳术项目</t>
  </si>
  <si>
    <t>运动员自身情况介绍</t>
  </si>
  <si>
    <t>体重kg</t>
  </si>
  <si>
    <t>费用</t>
  </si>
  <si>
    <t>支付</t>
  </si>
  <si>
    <t>每人仅准许三套个人项目，另外1套对练和1套集体项目参赛。</t>
  </si>
  <si>
    <t>时间从 /月/日到/月/日</t>
  </si>
  <si>
    <t>地点</t>
  </si>
  <si>
    <t>报名注意事项</t>
  </si>
  <si>
    <t>对以下参赛项目打岔   (X)</t>
  </si>
  <si>
    <t>参赛对练/集体，同一组者需要同时注明ABC</t>
  </si>
  <si>
    <t>散打运动员体重kg</t>
  </si>
  <si>
    <t>参赛队共计费用</t>
  </si>
  <si>
    <t>参赛项目与费用</t>
  </si>
  <si>
    <t>参赛项目数量</t>
  </si>
  <si>
    <t>裁判员人数</t>
  </si>
  <si>
    <t>裁判员级别</t>
  </si>
  <si>
    <t>青打</t>
  </si>
  <si>
    <t>请打岔   X</t>
  </si>
  <si>
    <t>请注意，参赛组，人数不足，安放在相近组别</t>
  </si>
  <si>
    <t>黄色是传统项目，紫色是现代项目</t>
  </si>
  <si>
    <t>运动员可以在报名表进行报名</t>
  </si>
  <si>
    <t>出生年月日（必填）</t>
  </si>
  <si>
    <t>双器械与软器械</t>
  </si>
  <si>
    <t>拐</t>
  </si>
  <si>
    <t>短器械类</t>
  </si>
  <si>
    <t>吴氏</t>
  </si>
  <si>
    <t>Bagua Kurzwaffen</t>
  </si>
  <si>
    <t>Xingyi Kurzwaffen</t>
  </si>
  <si>
    <t>Bagua Short Weapon</t>
  </si>
  <si>
    <t>Xingyi Short Weapon</t>
  </si>
  <si>
    <t>Wudang Kurzwaffen</t>
  </si>
  <si>
    <t>Wudang Short Weapon</t>
  </si>
  <si>
    <t>Wudang</t>
  </si>
  <si>
    <t>ja</t>
  </si>
  <si>
    <t>Selbst-verteidigung</t>
  </si>
  <si>
    <t>NRW Wushu- Landesmeisterschaft</t>
  </si>
  <si>
    <t>Oberhausen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</si>
</sst>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quot; kg&quot;"/>
  </numFmts>
  <fonts count="18" x14ac:knownFonts="1">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
      <u/>
      <sz val="10"/>
      <color theme="10"/>
      <name val="Arial"/>
      <family val="2"/>
    </font>
  </fonts>
  <fills count="9">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s>
  <borders count="82">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1"/>
      </bottom>
      <diagonal/>
    </border>
    <border>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14996795556505021"/>
      </top>
      <bottom style="medium">
        <color auto="1"/>
      </bottom>
      <diagonal/>
    </border>
    <border>
      <left style="thin">
        <color theme="0" tint="-0.14996795556505021"/>
      </left>
      <right style="thin">
        <color theme="0" tint="-0.14996795556505021"/>
      </right>
      <top style="thin">
        <color theme="0" tint="-0.14996795556505021"/>
      </top>
      <bottom style="medium">
        <color auto="1"/>
      </bottom>
      <diagonal/>
    </border>
    <border>
      <left style="thin">
        <color theme="0" tint="-0.14996795556505021"/>
      </left>
      <right/>
      <top style="thin">
        <color theme="0" tint="-0.14996795556505021"/>
      </top>
      <bottom style="medium">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1"/>
      </bottom>
      <diagonal/>
    </border>
    <border>
      <left style="thin">
        <color indexed="22"/>
      </left>
      <right/>
      <top style="medium">
        <color indexed="64"/>
      </top>
      <bottom style="thin">
        <color theme="0" tint="-0.14996795556505021"/>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style="medium">
        <color indexed="64"/>
      </top>
      <bottom style="thin">
        <color theme="0" tint="-0.1499679555650502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diagonal/>
    </border>
    <border>
      <left style="medium">
        <color indexed="8"/>
      </left>
      <right/>
      <top style="medium">
        <color indexed="64"/>
      </top>
      <bottom style="thin">
        <color theme="0" tint="-0.1499679555650502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medium">
        <color indexed="8"/>
      </left>
      <right/>
      <top style="thin">
        <color indexed="64"/>
      </top>
      <bottom style="medium">
        <color indexed="64"/>
      </bottom>
      <diagonal/>
    </border>
    <border>
      <left style="medium">
        <color indexed="8"/>
      </left>
      <right/>
      <top/>
      <bottom style="medium">
        <color indexed="64"/>
      </bottom>
      <diagonal/>
    </border>
    <border>
      <left style="medium">
        <color indexed="8"/>
      </left>
      <right/>
      <top style="thin">
        <color theme="0" tint="-0.14996795556505021"/>
      </top>
      <bottom style="medium">
        <color theme="1"/>
      </bottom>
      <diagonal/>
    </border>
    <border>
      <left style="thin">
        <color indexed="8"/>
      </left>
      <right/>
      <top style="thin">
        <color theme="0" tint="-0.14996795556505021"/>
      </top>
      <bottom style="medium">
        <color theme="1"/>
      </bottom>
      <diagonal/>
    </border>
    <border>
      <left style="thin">
        <color indexed="22"/>
      </left>
      <right/>
      <top/>
      <bottom/>
      <diagonal/>
    </border>
    <border>
      <left style="thin">
        <color indexed="8"/>
      </left>
      <right/>
      <top/>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style="medium">
        <color theme="1"/>
      </top>
      <bottom style="thin">
        <color theme="0" tint="-0.14996795556505021"/>
      </bottom>
      <diagonal/>
    </border>
    <border>
      <left/>
      <right/>
      <top/>
      <bottom style="medium">
        <color indexed="64"/>
      </bottom>
      <diagonal/>
    </border>
    <border>
      <left/>
      <right/>
      <top style="thin">
        <color theme="0" tint="-0.14996795556505021"/>
      </top>
      <bottom style="medium">
        <color theme="1"/>
      </bottom>
      <diagonal/>
    </border>
    <border>
      <left/>
      <right/>
      <top style="thin">
        <color indexed="64"/>
      </top>
      <bottom style="medium">
        <color indexed="64"/>
      </bottom>
      <diagonal/>
    </border>
    <border>
      <left/>
      <right style="thin">
        <color indexed="8"/>
      </right>
      <top style="thin">
        <color theme="0" tint="-0.14996795556505021"/>
      </top>
      <bottom style="medium">
        <color theme="1"/>
      </bottom>
      <diagonal/>
    </border>
    <border>
      <left/>
      <right style="medium">
        <color indexed="8"/>
      </right>
      <top style="thin">
        <color theme="0" tint="-0.14996795556505021"/>
      </top>
      <bottom style="medium">
        <color theme="1"/>
      </bottom>
      <diagonal/>
    </border>
    <border>
      <left/>
      <right style="medium">
        <color indexed="8"/>
      </right>
      <top/>
      <bottom style="medium">
        <color indexed="64"/>
      </bottom>
      <diagonal/>
    </border>
    <border>
      <left/>
      <right style="medium">
        <color indexed="8"/>
      </right>
      <top style="thin">
        <color indexed="64"/>
      </top>
      <bottom style="medium">
        <color indexed="64"/>
      </bottom>
      <diagonal/>
    </border>
    <border>
      <left style="thin">
        <color indexed="22"/>
      </left>
      <right style="medium">
        <color indexed="8"/>
      </right>
      <top/>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s>
  <cellStyleXfs count="5">
    <xf numFmtId="0" fontId="0" fillId="0" borderId="0"/>
    <xf numFmtId="0" fontId="7" fillId="0" borderId="0" applyNumberFormat="0" applyFill="0" applyBorder="0" applyAlignment="0" applyProtection="0"/>
    <xf numFmtId="0" fontId="15" fillId="0" borderId="0"/>
    <xf numFmtId="0" fontId="17" fillId="0" borderId="0" applyNumberFormat="0" applyFill="0" applyBorder="0" applyAlignment="0" applyProtection="0"/>
    <xf numFmtId="0" fontId="3" fillId="0" borderId="0"/>
  </cellStyleXfs>
  <cellXfs count="228">
    <xf numFmtId="0" fontId="0" fillId="0" borderId="0" xfId="0"/>
    <xf numFmtId="14" fontId="0" fillId="0" borderId="0" xfId="0" applyNumberFormat="1"/>
    <xf numFmtId="0" fontId="3" fillId="0" borderId="0" xfId="0" applyFont="1"/>
    <xf numFmtId="0" fontId="2" fillId="0" borderId="0" xfId="0" applyFont="1"/>
    <xf numFmtId="0" fontId="9" fillId="0" borderId="14" xfId="0" applyFont="1" applyBorder="1"/>
    <xf numFmtId="0" fontId="8" fillId="5" borderId="15" xfId="0" applyFont="1" applyFill="1" applyBorder="1"/>
    <xf numFmtId="0" fontId="8" fillId="5" borderId="16" xfId="0" applyFont="1" applyFill="1" applyBorder="1"/>
    <xf numFmtId="0" fontId="9" fillId="6" borderId="15" xfId="0" applyFont="1" applyFill="1" applyBorder="1"/>
    <xf numFmtId="0" fontId="9" fillId="0" borderId="15" xfId="0" applyFont="1" applyBorder="1"/>
    <xf numFmtId="14" fontId="9" fillId="0" borderId="15" xfId="0" applyNumberFormat="1" applyFont="1" applyBorder="1"/>
    <xf numFmtId="14" fontId="9" fillId="6" borderId="15" xfId="0" applyNumberFormat="1" applyFont="1" applyFill="1" applyBorder="1"/>
    <xf numFmtId="164" fontId="9" fillId="0" borderId="16" xfId="0" applyNumberFormat="1" applyFont="1" applyBorder="1"/>
    <xf numFmtId="164" fontId="9" fillId="6" borderId="16" xfId="0" applyNumberFormat="1" applyFont="1" applyFill="1" applyBorder="1"/>
    <xf numFmtId="0" fontId="11" fillId="5" borderId="15" xfId="0" applyFont="1" applyFill="1" applyBorder="1"/>
    <xf numFmtId="0" fontId="9" fillId="0" borderId="16" xfId="0" applyFont="1" applyBorder="1" applyAlignment="1">
      <alignment horizontal="right"/>
    </xf>
    <xf numFmtId="0" fontId="9" fillId="6" borderId="16" xfId="0" applyFont="1" applyFill="1" applyBorder="1" applyAlignment="1">
      <alignment horizontal="right"/>
    </xf>
    <xf numFmtId="0" fontId="2" fillId="0" borderId="20" xfId="0" applyFont="1" applyBorder="1"/>
    <xf numFmtId="0" fontId="2" fillId="0" borderId="22" xfId="0" applyFont="1" applyBorder="1"/>
    <xf numFmtId="0" fontId="2" fillId="4" borderId="0" xfId="0" applyFont="1" applyFill="1"/>
    <xf numFmtId="164" fontId="2" fillId="4" borderId="0" xfId="0" applyNumberFormat="1" applyFont="1" applyFill="1"/>
    <xf numFmtId="0" fontId="0" fillId="0" borderId="19" xfId="0" applyBorder="1" applyProtection="1">
      <protection locked="0"/>
    </xf>
    <xf numFmtId="0" fontId="0" fillId="0" borderId="21" xfId="0" applyBorder="1" applyProtection="1">
      <protection locked="0"/>
    </xf>
    <xf numFmtId="0" fontId="3" fillId="0" borderId="19" xfId="0" applyFont="1" applyBorder="1" applyProtection="1">
      <protection locked="0"/>
    </xf>
    <xf numFmtId="14" fontId="9" fillId="6" borderId="17" xfId="0" applyNumberFormat="1" applyFont="1" applyFill="1" applyBorder="1"/>
    <xf numFmtId="0" fontId="9" fillId="6" borderId="18" xfId="0" applyFont="1" applyFill="1" applyBorder="1" applyAlignment="1">
      <alignment horizontal="right"/>
    </xf>
    <xf numFmtId="0" fontId="5" fillId="0" borderId="33" xfId="0" applyFont="1" applyBorder="1" applyAlignment="1">
      <alignment vertical="center" wrapText="1"/>
    </xf>
    <xf numFmtId="0" fontId="5" fillId="0" borderId="34" xfId="0" applyFont="1" applyBorder="1" applyAlignment="1">
      <alignment vertical="center" wrapText="1"/>
    </xf>
    <xf numFmtId="0" fontId="5" fillId="2" borderId="34" xfId="0" applyFont="1" applyFill="1" applyBorder="1" applyAlignment="1">
      <alignment horizontal="center" vertical="center" wrapText="1"/>
    </xf>
    <xf numFmtId="0" fontId="5" fillId="0" borderId="35" xfId="0" applyFont="1" applyBorder="1" applyAlignment="1">
      <alignment horizontal="center" vertical="center" wrapText="1"/>
    </xf>
    <xf numFmtId="0" fontId="1" fillId="0" borderId="36" xfId="0" applyFont="1" applyBorder="1" applyAlignment="1">
      <alignment horizontal="center" vertical="center" textRotation="90"/>
    </xf>
    <xf numFmtId="164" fontId="6" fillId="3" borderId="34" xfId="0" applyNumberFormat="1" applyFont="1" applyFill="1" applyBorder="1"/>
    <xf numFmtId="164" fontId="6" fillId="3" borderId="35" xfId="0" applyNumberFormat="1" applyFont="1" applyFill="1" applyBorder="1"/>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2" borderId="40"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42" xfId="0" applyFont="1" applyBorder="1" applyAlignment="1">
      <alignment horizontal="center" vertical="center" textRotation="90"/>
    </xf>
    <xf numFmtId="0" fontId="5" fillId="2" borderId="46"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65" fontId="12" fillId="0" borderId="46" xfId="0" applyNumberFormat="1" applyFont="1" applyBorder="1" applyAlignment="1">
      <alignment horizontal="center"/>
    </xf>
    <xf numFmtId="165" fontId="12" fillId="0" borderId="40" xfId="0" applyNumberFormat="1" applyFont="1" applyBorder="1" applyAlignment="1">
      <alignment horizontal="center"/>
    </xf>
    <xf numFmtId="0" fontId="6" fillId="3" borderId="46" xfId="0" applyFont="1" applyFill="1" applyBorder="1"/>
    <xf numFmtId="0" fontId="6" fillId="3" borderId="47" xfId="0" applyFont="1" applyFill="1" applyBorder="1"/>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5" xfId="0" applyFont="1" applyBorder="1" applyAlignment="1">
      <alignment vertical="center" wrapText="1"/>
    </xf>
    <xf numFmtId="0" fontId="6" fillId="0" borderId="0" xfId="0" applyFont="1"/>
    <xf numFmtId="0" fontId="6" fillId="0" borderId="7" xfId="0" applyFont="1" applyBorder="1"/>
    <xf numFmtId="0" fontId="6" fillId="0" borderId="8" xfId="0" applyFont="1" applyBorder="1"/>
    <xf numFmtId="14" fontId="6" fillId="0" borderId="8" xfId="0" applyNumberFormat="1" applyFont="1" applyBorder="1"/>
    <xf numFmtId="0" fontId="6" fillId="0" borderId="29" xfId="0" applyFont="1" applyBorder="1"/>
    <xf numFmtId="14" fontId="6" fillId="0" borderId="29" xfId="0" applyNumberFormat="1" applyFont="1" applyBorder="1"/>
    <xf numFmtId="0" fontId="12" fillId="0" borderId="43" xfId="0" applyFont="1" applyBorder="1" applyAlignment="1">
      <alignment vertical="center" wrapText="1"/>
    </xf>
    <xf numFmtId="0" fontId="12" fillId="0" borderId="53" xfId="0" applyFont="1" applyBorder="1" applyAlignment="1">
      <alignment vertical="center" wrapText="1"/>
    </xf>
    <xf numFmtId="0" fontId="12" fillId="0" borderId="54" xfId="0" applyFont="1" applyBorder="1" applyAlignment="1">
      <alignment vertical="center" wrapText="1"/>
    </xf>
    <xf numFmtId="0" fontId="12" fillId="0" borderId="4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3" xfId="0" applyFont="1" applyBorder="1" applyAlignment="1">
      <alignment horizontal="center" vertical="center" wrapText="1"/>
    </xf>
    <xf numFmtId="165" fontId="12" fillId="0" borderId="43" xfId="0" applyNumberFormat="1" applyFont="1" applyBorder="1" applyAlignment="1">
      <alignment horizontal="center" vertical="center"/>
    </xf>
    <xf numFmtId="165" fontId="12" fillId="0" borderId="54" xfId="0" applyNumberFormat="1" applyFont="1" applyBorder="1" applyAlignment="1">
      <alignment horizontal="center" vertical="center"/>
    </xf>
    <xf numFmtId="0" fontId="12" fillId="3" borderId="43" xfId="0" applyFont="1" applyFill="1" applyBorder="1" applyAlignment="1">
      <alignment horizontal="center" vertical="center"/>
    </xf>
    <xf numFmtId="0" fontId="12" fillId="3" borderId="53" xfId="0" applyFont="1" applyFill="1" applyBorder="1" applyAlignment="1">
      <alignment horizontal="center" vertical="center"/>
    </xf>
    <xf numFmtId="0" fontId="6" fillId="0" borderId="9" xfId="0" applyFont="1" applyBorder="1"/>
    <xf numFmtId="0" fontId="6" fillId="0" borderId="10" xfId="0" applyFont="1" applyBorder="1"/>
    <xf numFmtId="14" fontId="6" fillId="0" borderId="10" xfId="0" applyNumberFormat="1" applyFont="1" applyBorder="1"/>
    <xf numFmtId="0" fontId="6" fillId="0" borderId="30" xfId="0" applyFont="1" applyBorder="1"/>
    <xf numFmtId="14" fontId="6" fillId="0" borderId="30" xfId="0" applyNumberFormat="1" applyFont="1" applyBorder="1"/>
    <xf numFmtId="0" fontId="12" fillId="0" borderId="44" xfId="0" applyFont="1" applyBorder="1" applyAlignment="1">
      <alignment horizontal="center" vertical="center"/>
    </xf>
    <xf numFmtId="0" fontId="12" fillId="0" borderId="32" xfId="0" applyFont="1" applyBorder="1" applyAlignment="1">
      <alignment horizontal="center" vertical="center"/>
    </xf>
    <xf numFmtId="0" fontId="12" fillId="0" borderId="38" xfId="0" applyFont="1" applyBorder="1" applyAlignment="1">
      <alignment horizontal="center" vertical="center"/>
    </xf>
    <xf numFmtId="0" fontId="12" fillId="0" borderId="44" xfId="0" applyFont="1" applyBorder="1" applyAlignment="1">
      <alignment vertical="center"/>
    </xf>
    <xf numFmtId="0" fontId="12" fillId="0" borderId="38" xfId="0" applyFont="1" applyBorder="1" applyAlignment="1">
      <alignment vertical="center"/>
    </xf>
    <xf numFmtId="0" fontId="12" fillId="0" borderId="32" xfId="0" applyFont="1" applyBorder="1" applyAlignment="1">
      <alignment vertical="center"/>
    </xf>
    <xf numFmtId="165" fontId="6" fillId="0" borderId="44" xfId="0" applyNumberFormat="1" applyFont="1" applyBorder="1" applyAlignment="1">
      <alignment vertical="center"/>
    </xf>
    <xf numFmtId="165" fontId="6" fillId="0" borderId="38" xfId="0" applyNumberFormat="1" applyFont="1" applyBorder="1" applyAlignment="1">
      <alignment vertical="center"/>
    </xf>
    <xf numFmtId="0" fontId="6" fillId="3" borderId="45" xfId="0" applyFont="1" applyFill="1" applyBorder="1"/>
    <xf numFmtId="164" fontId="6" fillId="3" borderId="33" xfId="0" applyNumberFormat="1" applyFont="1" applyFill="1" applyBorder="1"/>
    <xf numFmtId="0" fontId="12" fillId="0" borderId="48" xfId="0" applyFont="1" applyBorder="1" applyAlignment="1">
      <alignment horizontal="center" vertical="center" textRotation="90" wrapText="1"/>
    </xf>
    <xf numFmtId="0" fontId="12" fillId="0" borderId="42" xfId="0" applyFont="1" applyBorder="1" applyAlignment="1">
      <alignment horizontal="center" vertical="center" textRotation="90"/>
    </xf>
    <xf numFmtId="165" fontId="12" fillId="0" borderId="42" xfId="0" applyNumberFormat="1" applyFont="1" applyBorder="1" applyAlignment="1">
      <alignment horizontal="center" vertical="center" textRotation="90"/>
    </xf>
    <xf numFmtId="0" fontId="6" fillId="0" borderId="0" xfId="0" applyFont="1" applyAlignment="1">
      <alignment textRotation="90"/>
    </xf>
    <xf numFmtId="0" fontId="6" fillId="0" borderId="1" xfId="0" applyFont="1" applyBorder="1"/>
    <xf numFmtId="0" fontId="6" fillId="0" borderId="2" xfId="0" applyFont="1" applyBorder="1"/>
    <xf numFmtId="14" fontId="6" fillId="0" borderId="2" xfId="0" applyNumberFormat="1" applyFont="1" applyBorder="1"/>
    <xf numFmtId="0" fontId="6" fillId="0" borderId="3" xfId="0" applyFont="1" applyBorder="1"/>
    <xf numFmtId="14" fontId="6" fillId="0" borderId="3" xfId="0" applyNumberFormat="1" applyFont="1" applyBorder="1"/>
    <xf numFmtId="0" fontId="6" fillId="0" borderId="4" xfId="0" applyFont="1" applyBorder="1"/>
    <xf numFmtId="0" fontId="6" fillId="0" borderId="5" xfId="0" applyFont="1" applyBorder="1"/>
    <xf numFmtId="14" fontId="6" fillId="0" borderId="5" xfId="0" applyNumberFormat="1" applyFont="1" applyBorder="1"/>
    <xf numFmtId="0" fontId="6" fillId="0" borderId="6" xfId="0" applyFont="1" applyBorder="1"/>
    <xf numFmtId="14" fontId="6" fillId="0" borderId="6" xfId="0" applyNumberFormat="1" applyFont="1" applyBorder="1"/>
    <xf numFmtId="0" fontId="6" fillId="0" borderId="26" xfId="0" applyFont="1" applyBorder="1"/>
    <xf numFmtId="0" fontId="6" fillId="0" borderId="27" xfId="0" applyFont="1" applyBorder="1"/>
    <xf numFmtId="14" fontId="6" fillId="0" borderId="27" xfId="0" applyNumberFormat="1" applyFont="1" applyBorder="1"/>
    <xf numFmtId="0" fontId="6" fillId="0" borderId="28" xfId="0" applyFont="1" applyBorder="1"/>
    <xf numFmtId="14" fontId="6" fillId="0" borderId="28" xfId="0" applyNumberFormat="1" applyFont="1" applyBorder="1"/>
    <xf numFmtId="0" fontId="5" fillId="0" borderId="23" xfId="0" applyFont="1" applyBorder="1" applyAlignment="1">
      <alignment horizontal="center" vertical="center" textRotation="90"/>
    </xf>
    <xf numFmtId="0" fontId="5" fillId="0" borderId="24" xfId="0" applyFont="1" applyBorder="1" applyAlignment="1">
      <alignment horizontal="center" vertical="center" textRotation="90"/>
    </xf>
    <xf numFmtId="0" fontId="5" fillId="0" borderId="25" xfId="0" applyFont="1" applyBorder="1" applyAlignment="1">
      <alignment horizontal="center" vertical="center" textRotation="90" wrapText="1"/>
    </xf>
    <xf numFmtId="0" fontId="5" fillId="0" borderId="25" xfId="0" applyFont="1" applyBorder="1" applyAlignment="1">
      <alignment horizontal="center" vertical="center" textRotation="90"/>
    </xf>
    <xf numFmtId="0" fontId="1" fillId="0" borderId="48"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48"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165" fontId="1" fillId="0" borderId="48" xfId="0" applyNumberFormat="1" applyFont="1" applyBorder="1" applyAlignment="1">
      <alignment horizontal="center" vertical="center" textRotation="90"/>
    </xf>
    <xf numFmtId="165" fontId="1" fillId="0" borderId="42" xfId="0" applyNumberFormat="1" applyFont="1" applyBorder="1" applyAlignment="1">
      <alignment horizontal="center" vertical="center" textRotation="90"/>
    </xf>
    <xf numFmtId="0" fontId="6" fillId="3" borderId="48" xfId="0" applyFont="1" applyFill="1" applyBorder="1" applyAlignment="1">
      <alignment vertical="center" textRotation="90"/>
    </xf>
    <xf numFmtId="164" fontId="6" fillId="3" borderId="36" xfId="0" applyNumberFormat="1" applyFont="1" applyFill="1" applyBorder="1" applyAlignment="1">
      <alignment vertical="center" textRotation="90"/>
    </xf>
    <xf numFmtId="0" fontId="6" fillId="0" borderId="0" xfId="0" applyFont="1" applyProtection="1">
      <protection locked="0"/>
    </xf>
    <xf numFmtId="0" fontId="6" fillId="0" borderId="1" xfId="0" applyFont="1" applyBorder="1" applyProtection="1">
      <protection locked="0"/>
    </xf>
    <xf numFmtId="0" fontId="6" fillId="0" borderId="2" xfId="0" applyFont="1" applyBorder="1" applyProtection="1">
      <protection locked="0"/>
    </xf>
    <xf numFmtId="14" fontId="6" fillId="0" borderId="2" xfId="0" applyNumberFormat="1" applyFont="1" applyBorder="1" applyProtection="1">
      <protection locked="0"/>
    </xf>
    <xf numFmtId="0" fontId="6" fillId="0" borderId="3" xfId="0" applyFont="1" applyBorder="1" applyProtection="1">
      <protection locked="0"/>
    </xf>
    <xf numFmtId="0" fontId="6" fillId="0" borderId="45" xfId="0" applyFont="1" applyBorder="1" applyProtection="1">
      <protection locked="0"/>
    </xf>
    <xf numFmtId="0" fontId="6" fillId="0" borderId="33" xfId="0" applyFont="1" applyBorder="1" applyProtection="1">
      <protection locked="0"/>
    </xf>
    <xf numFmtId="0" fontId="6" fillId="0" borderId="39" xfId="0" applyFont="1" applyBorder="1" applyProtection="1">
      <protection locked="0"/>
    </xf>
    <xf numFmtId="165" fontId="6" fillId="0" borderId="45" xfId="0" applyNumberFormat="1" applyFont="1" applyBorder="1" applyProtection="1">
      <protection locked="0"/>
    </xf>
    <xf numFmtId="165" fontId="6" fillId="0" borderId="39"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14" fontId="6" fillId="0" borderId="5" xfId="0" applyNumberFormat="1" applyFont="1" applyBorder="1" applyProtection="1">
      <protection locked="0"/>
    </xf>
    <xf numFmtId="0" fontId="6" fillId="0" borderId="6" xfId="0" applyFont="1" applyBorder="1" applyProtection="1">
      <protection locked="0"/>
    </xf>
    <xf numFmtId="0" fontId="6" fillId="0" borderId="46" xfId="0" applyFont="1" applyBorder="1" applyProtection="1">
      <protection locked="0"/>
    </xf>
    <xf numFmtId="0" fontId="6" fillId="0" borderId="34" xfId="0" applyFont="1" applyBorder="1" applyProtection="1">
      <protection locked="0"/>
    </xf>
    <xf numFmtId="0" fontId="6" fillId="0" borderId="40" xfId="0" applyFont="1" applyBorder="1" applyProtection="1">
      <protection locked="0"/>
    </xf>
    <xf numFmtId="165" fontId="6" fillId="0" borderId="46" xfId="0" applyNumberFormat="1" applyFont="1" applyBorder="1" applyProtection="1">
      <protection locked="0"/>
    </xf>
    <xf numFmtId="165" fontId="6" fillId="0" borderId="40" xfId="0" applyNumberFormat="1" applyFont="1" applyBorder="1" applyProtection="1">
      <protection locked="0"/>
    </xf>
    <xf numFmtId="49" fontId="1" fillId="0" borderId="34" xfId="0" applyNumberFormat="1" applyFont="1" applyBorder="1" applyAlignment="1" applyProtection="1">
      <alignment horizontal="center" vertical="center"/>
      <protection locked="0"/>
    </xf>
    <xf numFmtId="0" fontId="2" fillId="0" borderId="57" xfId="0" applyFont="1" applyBorder="1"/>
    <xf numFmtId="0" fontId="0" fillId="0" borderId="56" xfId="0" applyBorder="1" applyProtection="1">
      <protection locked="0"/>
    </xf>
    <xf numFmtId="0" fontId="2" fillId="0" borderId="61" xfId="0" applyFont="1" applyBorder="1"/>
    <xf numFmtId="0" fontId="2" fillId="0" borderId="62" xfId="0" applyFont="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0" fontId="12" fillId="0" borderId="53" xfId="0" applyFont="1" applyBorder="1" applyAlignment="1">
      <alignment horizontal="center" vertical="center"/>
    </xf>
    <xf numFmtId="14" fontId="6" fillId="0" borderId="43" xfId="0" applyNumberFormat="1" applyFont="1" applyBorder="1"/>
    <xf numFmtId="0" fontId="12" fillId="0" borderId="54" xfId="0" applyFont="1" applyBorder="1" applyAlignment="1">
      <alignment horizontal="center" vertical="center"/>
    </xf>
    <xf numFmtId="0" fontId="5" fillId="0" borderId="68" xfId="0" applyFont="1" applyBorder="1" applyAlignment="1">
      <alignment vertical="center" wrapText="1"/>
    </xf>
    <xf numFmtId="164" fontId="9" fillId="0" borderId="18" xfId="0" applyNumberFormat="1" applyFont="1" applyBorder="1"/>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165" fontId="12" fillId="0" borderId="48" xfId="0" applyNumberFormat="1" applyFont="1" applyBorder="1" applyAlignment="1">
      <alignment horizontal="center" vertical="center" textRotation="90" wrapText="1"/>
    </xf>
    <xf numFmtId="0" fontId="3" fillId="0" borderId="21" xfId="0" applyFont="1" applyBorder="1" applyProtection="1">
      <protection locked="0"/>
    </xf>
    <xf numFmtId="0" fontId="10" fillId="0" borderId="0" xfId="0" applyFont="1"/>
    <xf numFmtId="0" fontId="1" fillId="0" borderId="36" xfId="0" applyFont="1" applyBorder="1" applyAlignment="1">
      <alignment horizontal="center" vertical="center" textRotation="90" wrapText="1"/>
    </xf>
    <xf numFmtId="0" fontId="12" fillId="3" borderId="76" xfId="0" applyFont="1" applyFill="1" applyBorder="1" applyAlignment="1">
      <alignment horizontal="center" vertical="center"/>
    </xf>
    <xf numFmtId="8" fontId="6" fillId="3" borderId="77" xfId="0" applyNumberFormat="1" applyFont="1" applyFill="1" applyBorder="1"/>
    <xf numFmtId="8" fontId="6" fillId="3" borderId="78" xfId="0" applyNumberFormat="1" applyFont="1" applyFill="1" applyBorder="1"/>
    <xf numFmtId="8" fontId="6" fillId="3" borderId="79" xfId="0" applyNumberFormat="1" applyFont="1" applyFill="1" applyBorder="1"/>
    <xf numFmtId="8" fontId="6" fillId="3" borderId="80" xfId="0" applyNumberFormat="1" applyFont="1" applyFill="1" applyBorder="1" applyAlignment="1">
      <alignment vertical="center" textRotation="90"/>
    </xf>
    <xf numFmtId="8" fontId="6" fillId="0" borderId="77" xfId="0" applyNumberFormat="1" applyFont="1" applyBorder="1" applyProtection="1">
      <protection locked="0"/>
    </xf>
    <xf numFmtId="8" fontId="6" fillId="0" borderId="78" xfId="0" applyNumberFormat="1" applyFont="1" applyBorder="1" applyProtection="1">
      <protection locked="0"/>
    </xf>
    <xf numFmtId="0" fontId="12" fillId="0" borderId="48" xfId="0" applyFont="1" applyBorder="1" applyAlignment="1">
      <alignment horizontal="center" vertical="center" textRotation="90"/>
    </xf>
    <xf numFmtId="0" fontId="6" fillId="0" borderId="0" xfId="0" applyFont="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4" fontId="6" fillId="0" borderId="8" xfId="0" applyNumberFormat="1" applyFont="1" applyBorder="1" applyAlignment="1">
      <alignment horizontal="center"/>
    </xf>
    <xf numFmtId="0" fontId="6" fillId="0" borderId="29" xfId="0" applyFont="1" applyBorder="1" applyAlignment="1">
      <alignment horizontal="center"/>
    </xf>
    <xf numFmtId="14" fontId="6" fillId="0" borderId="29" xfId="0" applyNumberFormat="1" applyFont="1" applyBorder="1" applyAlignment="1">
      <alignment horizontal="center"/>
    </xf>
    <xf numFmtId="0" fontId="6" fillId="0" borderId="11" xfId="0" applyFont="1" applyBorder="1" applyAlignment="1">
      <alignment horizontal="center" textRotation="90"/>
    </xf>
    <xf numFmtId="0" fontId="6" fillId="0" borderId="12" xfId="0" applyFont="1" applyBorder="1" applyAlignment="1">
      <alignment horizontal="center" textRotation="90"/>
    </xf>
    <xf numFmtId="0" fontId="6" fillId="0" borderId="13" xfId="0" applyFont="1" applyBorder="1" applyAlignment="1">
      <alignment horizontal="center" textRotation="90"/>
    </xf>
    <xf numFmtId="14" fontId="6" fillId="0" borderId="13" xfId="0" applyNumberFormat="1" applyFont="1" applyBorder="1" applyAlignment="1">
      <alignment horizontal="center" textRotation="90"/>
    </xf>
    <xf numFmtId="0" fontId="6" fillId="0" borderId="31" xfId="0" applyFont="1" applyBorder="1" applyAlignment="1">
      <alignment horizontal="center" textRotation="90"/>
    </xf>
    <xf numFmtId="14" fontId="6" fillId="0" borderId="31" xfId="0" applyNumberFormat="1" applyFont="1" applyBorder="1" applyAlignment="1">
      <alignment horizontal="center" textRotation="90"/>
    </xf>
    <xf numFmtId="0" fontId="6" fillId="0" borderId="0" xfId="0" applyFont="1" applyAlignment="1">
      <alignment horizontal="center" textRotation="90"/>
    </xf>
    <xf numFmtId="0" fontId="3" fillId="0" borderId="0" xfId="2" applyFont="1"/>
    <xf numFmtId="0" fontId="2" fillId="0" borderId="0" xfId="2" applyFont="1"/>
    <xf numFmtId="0" fontId="8" fillId="5" borderId="15" xfId="2" applyFont="1" applyFill="1" applyBorder="1"/>
    <xf numFmtId="0" fontId="8" fillId="5" borderId="16" xfId="2" applyFont="1" applyFill="1" applyBorder="1"/>
    <xf numFmtId="0" fontId="11" fillId="5" borderId="15" xfId="2" applyFont="1" applyFill="1" applyBorder="1"/>
    <xf numFmtId="0" fontId="16" fillId="0" borderId="0" xfId="0" applyFont="1" applyAlignment="1">
      <alignment horizontal="left" vertical="center"/>
    </xf>
    <xf numFmtId="0" fontId="11" fillId="5" borderId="16" xfId="0" applyFont="1" applyFill="1" applyBorder="1"/>
    <xf numFmtId="0" fontId="16" fillId="0" borderId="81" xfId="2" applyFont="1" applyBorder="1"/>
    <xf numFmtId="0" fontId="0" fillId="8" borderId="0" xfId="0" applyFill="1" applyProtection="1">
      <protection locked="0"/>
    </xf>
    <xf numFmtId="14" fontId="2" fillId="0" borderId="0" xfId="0" applyNumberFormat="1" applyFont="1" applyAlignment="1">
      <alignment horizontal="left"/>
    </xf>
    <xf numFmtId="0" fontId="12" fillId="0" borderId="49" xfId="0" applyFont="1" applyBorder="1" applyAlignment="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 fillId="0" borderId="52" xfId="0" applyFont="1" applyBorder="1" applyAlignment="1">
      <alignment horizontal="center" vertical="center" textRotation="90"/>
    </xf>
    <xf numFmtId="0" fontId="12" fillId="0" borderId="70" xfId="0" applyFont="1" applyBorder="1" applyAlignment="1">
      <alignment horizontal="center" vertical="center" textRotation="90"/>
    </xf>
    <xf numFmtId="0" fontId="12" fillId="0" borderId="73" xfId="0" applyFont="1" applyBorder="1" applyAlignment="1">
      <alignment horizontal="center" vertical="center" textRotation="90"/>
    </xf>
    <xf numFmtId="0" fontId="12" fillId="0" borderId="50" xfId="0" applyFont="1" applyBorder="1" applyAlignment="1">
      <alignment horizontal="center" vertical="center"/>
    </xf>
    <xf numFmtId="0" fontId="12" fillId="0" borderId="69" xfId="0" applyFont="1" applyBorder="1" applyAlignment="1">
      <alignment horizontal="center" vertical="center"/>
    </xf>
    <xf numFmtId="0" fontId="12" fillId="0" borderId="74" xfId="0" applyFont="1" applyBorder="1" applyAlignment="1">
      <alignment horizontal="center" vertical="center"/>
    </xf>
    <xf numFmtId="0" fontId="12" fillId="0" borderId="51" xfId="0" applyFont="1" applyBorder="1" applyAlignment="1">
      <alignment horizontal="center" vertical="center" textRotation="90" wrapText="1"/>
    </xf>
    <xf numFmtId="0" fontId="12" fillId="0" borderId="70" xfId="0" applyFont="1" applyBorder="1" applyAlignment="1">
      <alignment horizontal="center" vertical="center" textRotation="90" wrapText="1"/>
    </xf>
    <xf numFmtId="0" fontId="12" fillId="0" borderId="72" xfId="0" applyFont="1" applyBorder="1" applyAlignment="1">
      <alignment horizontal="center" vertical="center" textRotation="90" wrapText="1"/>
    </xf>
    <xf numFmtId="0" fontId="12" fillId="0" borderId="50"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75" xfId="0" applyFont="1" applyBorder="1" applyAlignment="1">
      <alignment horizontal="center" vertical="center" wrapText="1"/>
    </xf>
    <xf numFmtId="0" fontId="5" fillId="0" borderId="51" xfId="0" applyFont="1" applyBorder="1" applyAlignment="1">
      <alignment horizontal="center" vertical="center" textRotation="90" wrapText="1"/>
    </xf>
    <xf numFmtId="0" fontId="5" fillId="0" borderId="70" xfId="0" applyFont="1" applyBorder="1" applyAlignment="1">
      <alignment horizontal="center" vertical="center" textRotation="90" wrapText="1"/>
    </xf>
    <xf numFmtId="0" fontId="5" fillId="0" borderId="72" xfId="0" applyFont="1" applyBorder="1" applyAlignment="1">
      <alignment horizontal="center" vertical="center" textRotation="90" wrapText="1"/>
    </xf>
    <xf numFmtId="0" fontId="5" fillId="0" borderId="52" xfId="0" applyFont="1" applyBorder="1" applyAlignment="1">
      <alignment horizontal="center" vertical="center" textRotation="90" wrapText="1"/>
    </xf>
    <xf numFmtId="0" fontId="12" fillId="0" borderId="52" xfId="0" applyFont="1" applyBorder="1" applyAlignment="1">
      <alignment horizontal="center" vertical="center" textRotation="90" wrapText="1"/>
    </xf>
    <xf numFmtId="0" fontId="12" fillId="0" borderId="73" xfId="0" applyFont="1" applyBorder="1" applyAlignment="1">
      <alignment horizontal="center" vertical="center" textRotation="90" wrapText="1"/>
    </xf>
    <xf numFmtId="0" fontId="2" fillId="0" borderId="52" xfId="0" applyFont="1" applyBorder="1" applyAlignment="1">
      <alignment horizontal="center" vertical="center" textRotation="90"/>
    </xf>
    <xf numFmtId="0" fontId="2" fillId="0" borderId="70" xfId="0" applyFont="1" applyBorder="1" applyAlignment="1">
      <alignment horizontal="center" vertical="center" textRotation="90"/>
    </xf>
    <xf numFmtId="0" fontId="2" fillId="0" borderId="72" xfId="0" applyFont="1" applyBorder="1" applyAlignment="1">
      <alignment horizontal="center" vertical="center" textRotation="90"/>
    </xf>
    <xf numFmtId="0" fontId="12" fillId="0" borderId="72" xfId="0" applyFont="1" applyBorder="1" applyAlignment="1">
      <alignment horizontal="center" vertical="center" textRotation="90"/>
    </xf>
    <xf numFmtId="0" fontId="2" fillId="0" borderId="52" xfId="0" applyFont="1" applyBorder="1" applyAlignment="1">
      <alignment horizontal="center" vertical="center" textRotation="90" wrapText="1"/>
    </xf>
    <xf numFmtId="0" fontId="2" fillId="0" borderId="70" xfId="0" applyFont="1" applyBorder="1" applyAlignment="1">
      <alignment horizontal="center" vertical="center" textRotation="90" wrapText="1"/>
    </xf>
    <xf numFmtId="0" fontId="2" fillId="0" borderId="72" xfId="0" applyFont="1" applyBorder="1" applyAlignment="1">
      <alignment horizontal="center" vertical="center" textRotation="90" wrapText="1"/>
    </xf>
    <xf numFmtId="0" fontId="12" fillId="0" borderId="51" xfId="0" applyFont="1" applyBorder="1" applyAlignment="1">
      <alignment horizontal="center" vertical="center" textRotation="90"/>
    </xf>
    <xf numFmtId="0" fontId="6" fillId="3" borderId="51" xfId="0" applyFont="1" applyFill="1" applyBorder="1" applyAlignment="1">
      <alignment horizontal="center" vertical="center" textRotation="90"/>
    </xf>
    <xf numFmtId="0" fontId="6" fillId="3" borderId="70" xfId="0" applyFont="1" applyFill="1" applyBorder="1" applyAlignment="1">
      <alignment horizontal="center" vertical="center" textRotation="90"/>
    </xf>
    <xf numFmtId="0" fontId="6" fillId="3" borderId="73" xfId="0" applyFont="1" applyFill="1" applyBorder="1" applyAlignment="1">
      <alignment horizontal="center" vertical="center" textRotation="90"/>
    </xf>
    <xf numFmtId="0" fontId="12" fillId="3" borderId="50" xfId="0" applyFont="1" applyFill="1" applyBorder="1" applyAlignment="1">
      <alignment horizontal="center" vertical="center"/>
    </xf>
    <xf numFmtId="0" fontId="12" fillId="3" borderId="69" xfId="0" applyFont="1" applyFill="1" applyBorder="1" applyAlignment="1">
      <alignment horizontal="center" vertical="center"/>
    </xf>
    <xf numFmtId="0" fontId="12" fillId="3" borderId="74" xfId="0" applyFont="1" applyFill="1" applyBorder="1" applyAlignment="1">
      <alignment horizontal="center" vertical="center"/>
    </xf>
    <xf numFmtId="165" fontId="12" fillId="0" borderId="50" xfId="0" applyNumberFormat="1" applyFont="1" applyBorder="1" applyAlignment="1">
      <alignment horizontal="center" vertical="center"/>
    </xf>
    <xf numFmtId="165" fontId="12" fillId="0" borderId="69" xfId="0" applyNumberFormat="1" applyFont="1" applyBorder="1" applyAlignment="1">
      <alignment horizontal="center" vertical="center"/>
    </xf>
    <xf numFmtId="165" fontId="12" fillId="0" borderId="74" xfId="0" applyNumberFormat="1" applyFont="1" applyBorder="1" applyAlignment="1">
      <alignment horizontal="center" vertical="center"/>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402">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1:D1048344" totalsRowShown="0">
  <autoFilter ref="A1:D1048344" xr:uid="{00000000-0009-0000-0100-000002000000}"/>
  <tableColumns count="4">
    <tableColumn id="3" xr3:uid="{00000000-0010-0000-0000-000003000000}" name="Key"/>
    <tableColumn id="1" xr3:uid="{00000000-0010-0000-0000-000001000000}" name="Deutsch"/>
    <tableColumn id="2" xr3:uid="{00000000-0010-0000-0000-000002000000}" name="English"/>
    <tableColumn id="4" xr3:uid="{E7EA138E-2C16-4F04-B011-CCC06F06FB89}" name="Chines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Information"/>
  <dimension ref="A1:D58"/>
  <sheetViews>
    <sheetView tabSelected="1" topLeftCell="A2" workbookViewId="0">
      <selection activeCell="B11" sqref="B11"/>
    </sheetView>
  </sheetViews>
  <sheetFormatPr baseColWidth="10" defaultRowHeight="12.75" x14ac:dyDescent="0.2"/>
  <cols>
    <col min="1" max="1" width="16.7109375" customWidth="1"/>
    <col min="4" max="4" width="16.5703125" customWidth="1"/>
  </cols>
  <sheetData>
    <row r="1" spans="1:4" hidden="1" x14ac:dyDescent="0.2">
      <c r="A1" s="3" t="s">
        <v>189</v>
      </c>
      <c r="B1" s="2" t="s">
        <v>629</v>
      </c>
      <c r="C1" s="3" t="s">
        <v>207</v>
      </c>
      <c r="D1" s="2" t="s">
        <v>208</v>
      </c>
    </row>
    <row r="2" spans="1:4" x14ac:dyDescent="0.2">
      <c r="A2" s="3"/>
      <c r="B2" s="2"/>
      <c r="C2" s="3"/>
      <c r="D2" s="2"/>
    </row>
    <row r="3" spans="1:4" x14ac:dyDescent="0.2">
      <c r="A3" s="3" t="s">
        <v>281</v>
      </c>
      <c r="B3" s="184" t="s">
        <v>255</v>
      </c>
      <c r="C3" s="3"/>
      <c r="D3" s="2"/>
    </row>
    <row r="5" spans="1:4" ht="15.75" x14ac:dyDescent="0.25">
      <c r="A5" s="2" t="str">
        <f>INDEX(StringSet,MATCH("Anmeldeliste für",StringKeys,0),LanguageIndex)</f>
        <v>Anmeldeliste für</v>
      </c>
      <c r="B5" s="153" t="s">
        <v>631</v>
      </c>
    </row>
    <row r="8" spans="1:4" x14ac:dyDescent="0.2">
      <c r="A8" s="2" t="str">
        <f>INDEX(StringSet,MATCH("Vom",StringKeys,0),LanguageIndex)</f>
        <v>Vom</v>
      </c>
      <c r="B8" s="185">
        <v>43617</v>
      </c>
      <c r="C8" s="2" t="str">
        <f>INDEX(StringSet,MATCH("bis",StringKeys,0),LanguageIndex)</f>
        <v>bis</v>
      </c>
      <c r="D8" s="185">
        <v>43617</v>
      </c>
    </row>
    <row r="10" spans="1:4" x14ac:dyDescent="0.2">
      <c r="A10" s="2" t="str">
        <f>INDEX(StringSet,MATCH("In",StringKeys,0),LanguageIndex)</f>
        <v>In</v>
      </c>
      <c r="B10" s="3" t="s">
        <v>632</v>
      </c>
    </row>
    <row r="11" spans="1:4" x14ac:dyDescent="0.2">
      <c r="B11" s="1"/>
    </row>
    <row r="13" spans="1:4" x14ac:dyDescent="0.2">
      <c r="A13" t="str">
        <f>INDEX(StringSet,MATCH("Folgende Schritte müssen …",StringKeys,0),LanguageIndex)</f>
        <v>Folgende Schritte müssen bei der Anmeldung erledigt werden:</v>
      </c>
    </row>
    <row r="15" spans="1:4" x14ac:dyDescent="0.2">
      <c r="A15" s="3" t="str">
        <f>INDEX(StringSet,MATCH("Verein:",StringKeys,0),LanguageIndex)</f>
        <v>Verein:</v>
      </c>
    </row>
    <row r="16" spans="1:4" x14ac:dyDescent="0.2">
      <c r="A16" t="str">
        <f>INDEX(StringSet,MATCH("Bitte achten Sie darauf, …",StringKeys,0),LanguageIndex)</f>
        <v>Bitte achten Sie darauf, auch die Angaben zu Ihrem Verein auf dem Tabellenblatt "Team" zu aktualisieren.</v>
      </c>
    </row>
    <row r="17" spans="1:2" x14ac:dyDescent="0.2">
      <c r="A17" s="2"/>
    </row>
    <row r="18" spans="1:2" x14ac:dyDescent="0.2">
      <c r="A18" s="3" t="str">
        <f>INDEX(StringSet,MATCH("Kampfrichter:",StringKeys,0),LanguageIndex)</f>
        <v>Kampfrichter:</v>
      </c>
    </row>
    <row r="19" spans="1:2" x14ac:dyDescent="0.2">
      <c r="A19" t="str">
        <f>INDEX(StringSet,MATCH("Bitte geben Sie auf dem Tabellenblatt…",StringKeys,0),LanguageIndex)</f>
        <v>Bitte geben Sie auf dem Tabellenblatt "Referee|Kampfrichter" die von Ihrem Verein gestellten Kampfrichter mit an.</v>
      </c>
    </row>
    <row r="20" spans="1:2" x14ac:dyDescent="0.2">
      <c r="A20" s="2"/>
    </row>
    <row r="21" spans="1:2" x14ac:dyDescent="0.2">
      <c r="A21" s="3" t="str">
        <f>INDEX(StringSet,MATCH("Teilnehmer:",StringKeys,0),LanguageIndex)</f>
        <v>Teilnehmer:</v>
      </c>
    </row>
    <row r="22" spans="1:2" x14ac:dyDescent="0.2">
      <c r="A22" t="str">
        <f>INDEX(StringSet,MATCH("Auf dem Tabellenblatt …",StringKeys,0),LanguageIndex)</f>
        <v>Auf dem Tabellenblatt "Entry Form|Teilnehmer" können Sie die Teilnehmer sowohl der Einzel- als auch der Gruppenformen angeben.</v>
      </c>
    </row>
    <row r="23" spans="1:2" x14ac:dyDescent="0.2">
      <c r="A23" t="str">
        <f>INDEX(StringSet,MATCH("Die gelben Spalten beinhalten …",StringKeys,0),LanguageIndex)</f>
        <v>Die gelben Spalten beinhalten traditionelle Fromen und die fliederfarbenen beinhalten moderne Formen.</v>
      </c>
    </row>
    <row r="24" spans="1:2" x14ac:dyDescent="0.2">
      <c r="A24" t="str">
        <f>INDEX(StringSet,MATCH("Jede Person darf nur …",StringKeys,0),LanguageIndex)</f>
        <v>Jede Person darf nur je traditionell/modern an 1x Faust, 1x Kurz- und 1x Langwaffe teilnehmen. Flexible und Dopplewaffen zählen dabei zu traditionellen Kurzwaffen.</v>
      </c>
    </row>
    <row r="25" spans="1:2" x14ac:dyDescent="0.2">
      <c r="A25" t="str">
        <f>INDEX(StringSet,MATCH("Bitte beachten Sie, dass Kategorien …",StringKeys,0),LanguageIndex)</f>
        <v>Bitte beachten Sie, dass Kategorien nach den aktuellen Regeln der DWF zusammengelegt werden, falls eine zu geringe Teilnehmerzahl dies erfordert.</v>
      </c>
    </row>
    <row r="26" spans="1:2" x14ac:dyDescent="0.2">
      <c r="A26" t="str">
        <f>INDEX(StringSet,MATCH("Die Angabe des Geburtsdatums ist zwingend erforderlich …",StringKeys,0),LanguageIndex)</f>
        <v>Die Angabe des Geburtsdatums ist zwingend erforderlich, da danach die Zuweisung zur Altersgruppe erfolgt.</v>
      </c>
    </row>
    <row r="27" spans="1:2" x14ac:dyDescent="0.2">
      <c r="A27" t="str">
        <f>INDEX(StringSet,MATCH("Machen Sie ein x für jeden Teilnehmer …",StringKeys,0),LanguageIndex)</f>
        <v>Machen Sie ein "x" für jeden Teilnehmer in den entsprechenden Spalten der Einzelkategorien.</v>
      </c>
    </row>
    <row r="28" spans="1:2" x14ac:dyDescent="0.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x14ac:dyDescent="0.2">
      <c r="A29" t="str">
        <f>INDEX(StringSet,MATCH("Bei den Spalten für Sparring tragen …",StringKeys,0),LanguageIndex)</f>
        <v>Bei den Spalten für Sparring tragen Sie bitte das Gewicht des Teilnehmers ein.</v>
      </c>
    </row>
    <row r="31" spans="1:2" x14ac:dyDescent="0.2">
      <c r="A31" s="3" t="str">
        <f>INDEX(StringSet,MATCH("Übersicht über Ihre Anmeldung:",StringKeys,0),LanguageIndex)</f>
        <v>Übersicht über Ihre Anmeldung:</v>
      </c>
      <c r="B31" s="3"/>
    </row>
    <row r="32" spans="1:2" x14ac:dyDescent="0.2">
      <c r="A32" s="18">
        <f>COUNTA('Entry Form|Teilnehmer'!B:B)-COUNTA('Entry Form|Teilnehmer'!B1:B12)</f>
        <v>0</v>
      </c>
      <c r="B32" s="2" t="str">
        <f>INDEX(StringSet,MATCH("Teilnehmer",StringKeys,0),LanguageIndex)</f>
        <v>Teilnehmer</v>
      </c>
    </row>
    <row r="33" spans="1:2" x14ac:dyDescent="0.2">
      <c r="A33" s="18">
        <f>SUM('Entry Form|Teilnehmer'!EQ:EQ)</f>
        <v>0</v>
      </c>
      <c r="B33" s="2" t="str">
        <f>INDEX(StringSet,MATCH("Starts",StringKeys,0),LanguageIndex)</f>
        <v>Starts</v>
      </c>
    </row>
    <row r="34" spans="1:2" x14ac:dyDescent="0.2">
      <c r="A34" s="19">
        <f>SUM('Entry Form|Teilnehmer'!ER:ER)</f>
        <v>0</v>
      </c>
      <c r="B34" s="2" t="str">
        <f>INDEX(StringSet,MATCH("Gesamte Teilnahmegebühr",StringKeys,0),LanguageIndex)</f>
        <v>Gesamte Teilnahmegebühr</v>
      </c>
    </row>
    <row r="35" spans="1:2" x14ac:dyDescent="0.2">
      <c r="A35" s="18">
        <f>COUNTA('Referee|Kampfrichter'!$B:$B)-COUNTA('Referee|Kampfrichter'!$B$1:$B$4)</f>
        <v>0</v>
      </c>
      <c r="B35" s="2" t="str">
        <f>INDEX(StringSet,MATCH("Kampfrichter",StringKeys,0),LanguageIndex)</f>
        <v>Kampfrichter</v>
      </c>
    </row>
    <row r="36" spans="1:2" x14ac:dyDescent="0.2">
      <c r="B36" s="2"/>
    </row>
    <row r="38" spans="1:2" x14ac:dyDescent="0.2">
      <c r="A38" s="183" t="str">
        <f>INDEX(StringSet,MATCH("Hier zur Übersicht die Preise …",StringKeys,0),LanguageIndex)</f>
        <v>Hier zur Übersicht die Preise entsprechend der Anzahl der Formen und die Altersgruppen in Abhängigkeit des Geburtsdatums</v>
      </c>
    </row>
    <row r="40" spans="1:2" x14ac:dyDescent="0.2">
      <c r="A40" s="5" t="str">
        <f>INDEX(StringSet,MATCH("Anzahl Formen",StringKeys,0),LanguageIndex)</f>
        <v>Anzahl Formen</v>
      </c>
      <c r="B40" s="6" t="str">
        <f>INDEX(StringSet,MATCH("Preis",StringKeys,0),LanguageIndex)</f>
        <v>Preis</v>
      </c>
    </row>
    <row r="41" spans="1:2" x14ac:dyDescent="0.2">
      <c r="A41" s="8">
        <v>0</v>
      </c>
      <c r="B41" s="11">
        <v>0</v>
      </c>
    </row>
    <row r="42" spans="1:2" x14ac:dyDescent="0.2">
      <c r="A42" s="7">
        <v>1</v>
      </c>
      <c r="B42" s="12">
        <v>15</v>
      </c>
    </row>
    <row r="43" spans="1:2" x14ac:dyDescent="0.2">
      <c r="A43" s="8">
        <v>2</v>
      </c>
      <c r="B43" s="11">
        <v>25</v>
      </c>
    </row>
    <row r="44" spans="1:2" x14ac:dyDescent="0.2">
      <c r="A44" s="7">
        <v>3</v>
      </c>
      <c r="B44" s="12">
        <v>35</v>
      </c>
    </row>
    <row r="45" spans="1:2" x14ac:dyDescent="0.2">
      <c r="A45" s="8">
        <v>4</v>
      </c>
      <c r="B45" s="11">
        <v>45</v>
      </c>
    </row>
    <row r="46" spans="1:2" x14ac:dyDescent="0.2">
      <c r="A46" s="7">
        <v>5</v>
      </c>
      <c r="B46" s="12">
        <v>55</v>
      </c>
    </row>
    <row r="47" spans="1:2" x14ac:dyDescent="0.2">
      <c r="A47" s="8">
        <v>6</v>
      </c>
      <c r="B47" s="11">
        <v>65</v>
      </c>
    </row>
    <row r="48" spans="1:2" x14ac:dyDescent="0.2">
      <c r="A48" s="7">
        <v>7</v>
      </c>
      <c r="B48" s="12">
        <v>75</v>
      </c>
    </row>
    <row r="49" spans="1:2" x14ac:dyDescent="0.2">
      <c r="A49" s="4">
        <v>8</v>
      </c>
      <c r="B49" s="145">
        <v>85</v>
      </c>
    </row>
    <row r="51" spans="1:2" x14ac:dyDescent="0.2">
      <c r="A51" s="13" t="str">
        <f>INDEX(StringSet,MATCH("Ab Geburtsdatum",StringKeys,0),LanguageIndex)</f>
        <v>Ab Geburtsdatum</v>
      </c>
      <c r="B51" s="6" t="str">
        <f>INDEX(StringSet,MATCH("Altersstufe",StringKeys,0),LanguageIndex)</f>
        <v>Altersstufe</v>
      </c>
    </row>
    <row r="52" spans="1:2" x14ac:dyDescent="0.2">
      <c r="A52" s="9">
        <v>1</v>
      </c>
      <c r="B52" s="14" t="s">
        <v>423</v>
      </c>
    </row>
    <row r="53" spans="1:2" x14ac:dyDescent="0.2">
      <c r="A53" s="10">
        <f>DATE(YEAR(cellEndDate)-59,1,1)</f>
        <v>21916</v>
      </c>
      <c r="B53" s="15" t="s">
        <v>422</v>
      </c>
    </row>
    <row r="54" spans="1:2" x14ac:dyDescent="0.2">
      <c r="A54" s="10">
        <f>DATE(YEAR(cellEndDate)-44,1,1)</f>
        <v>27395</v>
      </c>
      <c r="B54" s="15" t="s">
        <v>136</v>
      </c>
    </row>
    <row r="55" spans="1:2" x14ac:dyDescent="0.2">
      <c r="A55" s="9">
        <f>DATE(YEAR(cellEndDate)-17,1,1)</f>
        <v>37257</v>
      </c>
      <c r="B55" s="14" t="s">
        <v>110</v>
      </c>
    </row>
    <row r="56" spans="1:2" x14ac:dyDescent="0.2">
      <c r="A56" s="10">
        <f>DATE(YEAR(cellEndDate)-14,1,1)</f>
        <v>38353</v>
      </c>
      <c r="B56" s="15" t="s">
        <v>109</v>
      </c>
    </row>
    <row r="57" spans="1:2" x14ac:dyDescent="0.2">
      <c r="A57" s="9">
        <f>DATE(YEAR(cellEndDate)-11,1,1)</f>
        <v>39448</v>
      </c>
      <c r="B57" s="14" t="s">
        <v>108</v>
      </c>
    </row>
    <row r="58" spans="1:2" x14ac:dyDescent="0.2">
      <c r="A58" s="23">
        <f>DATE(YEAR(cellEndDate)-8,1,1)</f>
        <v>40544</v>
      </c>
      <c r="B58" s="24" t="s">
        <v>107</v>
      </c>
    </row>
  </sheetData>
  <sheetProtection algorithmName="SHA-512" hashValue="ttqqdE8dKH1+anYO9N+FmY93HkXwYtLAyS9OE1P5rDEA2tYfXR8zREzGP/QWs/E2icWu5Bp5X4epH+9PhBAmNw==" saltValue="q92aoXi9MrqIYCxqW1TpZQ==" spinCount="100000" sheet="1" objects="1" scenarios="1" insertRows="0" deleteRows="0" autoFilter="0"/>
  <phoneticPr fontId="4" type="noConversion"/>
  <dataValidations count="2">
    <dataValidation type="list" allowBlank="1" showInputMessage="1" showErrorMessage="1" sqref="D1:D3 B1:B2" xr:uid="{00000000-0002-0000-0000-000000000000}">
      <formula1>"ja,nein"</formula1>
    </dataValidation>
    <dataValidation type="list" showInputMessage="1" showErrorMessage="1" sqref="B3" xr:uid="{00000000-0002-0000-0000-000001000000}">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eam"/>
  <dimension ref="A2:B7"/>
  <sheetViews>
    <sheetView workbookViewId="0">
      <selection activeCell="B2" sqref="B2"/>
    </sheetView>
  </sheetViews>
  <sheetFormatPr baseColWidth="10" defaultRowHeight="12.75" x14ac:dyDescent="0.2"/>
  <cols>
    <col min="1" max="1" width="43.140625" customWidth="1"/>
    <col min="2" max="2" width="26.42578125" style="140" customWidth="1"/>
  </cols>
  <sheetData>
    <row r="2" spans="1:2" x14ac:dyDescent="0.2">
      <c r="A2" s="2" t="str">
        <f>INDEX(StringSet,MATCH("Names des Vereins",StringKeys,0),LanguageIndex)</f>
        <v>Names des Vereins</v>
      </c>
      <c r="B2" s="138"/>
    </row>
    <row r="3" spans="1:2" x14ac:dyDescent="0.2">
      <c r="A3" s="2" t="str">
        <f>INDEX(StringSet,MATCH("Ansprechpartner",StringKeys,0),LanguageIndex)</f>
        <v>Ansprechpartner</v>
      </c>
      <c r="B3" s="138"/>
    </row>
    <row r="4" spans="1:2" x14ac:dyDescent="0.2">
      <c r="A4" t="str">
        <f>INDEX(StringSet,MATCH("Mobiltelefon",StringKeys,0),LanguageIndex)</f>
        <v>Mobiltelefon</v>
      </c>
      <c r="B4" s="138"/>
    </row>
    <row r="5" spans="1:2" x14ac:dyDescent="0.2">
      <c r="A5" t="str">
        <f>INDEX(StringSet,MATCH("Email",StringKeys,0),LanguageIndex)</f>
        <v>Email</v>
      </c>
      <c r="B5" s="139"/>
    </row>
    <row r="6" spans="1:2" x14ac:dyDescent="0.2">
      <c r="A6" t="str">
        <f>INDEX(StringSet,MATCH("Schildträger auf der Meisterschaft",StringKeys,0),LanguageIndex)</f>
        <v>Schildträger auf der Meisterschaft</v>
      </c>
      <c r="B6" s="139"/>
    </row>
    <row r="7" spans="1:2" x14ac:dyDescent="0.2">
      <c r="A7" t="str">
        <f>INDEX(StringSet,MATCH("Betreuer auf der Meisterschaft mit Telefonnummer",StringKeys,0),LanguageIndex)</f>
        <v>Betreuer auf der Meisterschaft mit Telefonnummer</v>
      </c>
      <c r="B7" s="139"/>
    </row>
  </sheetData>
  <sheetProtection algorithmName="SHA-512" hashValue="9QGXH3YwmSAoix8v3Xu4CZDWUagc0Ac37BdjG+1z0XVzGXlk+CzUBPp4+aTqjtLkhnnccmv3XpCtoctf1HKjxQ==" saltValue="Kz9LN1S+MVOv3lD4A+k60g==" spinCount="100000" sheet="1" objects="1" scenarios="1"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Referees"/>
  <dimension ref="B1:H29"/>
  <sheetViews>
    <sheetView workbookViewId="0">
      <selection activeCell="B5" sqref="B5"/>
    </sheetView>
  </sheetViews>
  <sheetFormatPr baseColWidth="10" defaultRowHeight="12.75" x14ac:dyDescent="0.2"/>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x14ac:dyDescent="0.2">
      <c r="B1" s="2" t="str">
        <f>INDEX(StringSet,MATCH("Bitte hier die Kampfrichter eingeben …",StringKeys,0),LanguageIndex)</f>
        <v>Bitte hier die Kampfrichter eingeben, die von Ihrem Verein gestellt werden.</v>
      </c>
    </row>
    <row r="2" spans="2:8" ht="13.5" thickBot="1" x14ac:dyDescent="0.25"/>
    <row r="3" spans="2:8" x14ac:dyDescent="0.2">
      <c r="E3" s="187" t="str">
        <f>INDEX(StringSet,MATCH("Hier bitte Kreuze eintragen",StringKeys,0),LanguageIndex)</f>
        <v>Hier bitte Kreuze eintragen</v>
      </c>
      <c r="F3" s="188"/>
      <c r="G3" s="188"/>
      <c r="H3" s="189"/>
    </row>
    <row r="4" spans="2:8" x14ac:dyDescent="0.2">
      <c r="B4" s="16" t="str">
        <f>INDEX(StringSet,MATCH("Nachname",StringKeys,0),LanguageIndex)</f>
        <v>Nachname</v>
      </c>
      <c r="C4" s="17" t="str">
        <f>INDEX(StringSet,MATCH("Vorname",StringKeys,0),LanguageIndex)</f>
        <v>Vorname</v>
      </c>
      <c r="D4" s="134" t="str">
        <f>INDEX(StringSet,MATCH("Lizenz",StringKeys,0),LanguageIndex)</f>
        <v>Lizenz</v>
      </c>
      <c r="E4" s="136" t="str">
        <f>INDEX(StringSet,MATCH("Taolu",StringKeys,0),LanguageIndex)</f>
        <v>Taolu</v>
      </c>
      <c r="F4" s="17" t="str">
        <f>INDEX(StringSet,MATCH("SV",StringKeys,0),LanguageIndex)</f>
        <v>SV</v>
      </c>
      <c r="G4" s="17" t="str">
        <f>INDEX(StringSet,MATCH("Sanda",StringKeys,0),LanguageIndex)</f>
        <v>Sanda</v>
      </c>
      <c r="H4" s="137" t="str">
        <f>INDEX(StringSet,MATCH("LK",StringKeys,0),LanguageIndex)</f>
        <v>LK</v>
      </c>
    </row>
    <row r="5" spans="2:8" x14ac:dyDescent="0.2">
      <c r="B5" s="20"/>
      <c r="C5" s="21"/>
      <c r="D5" s="135"/>
      <c r="E5" s="146"/>
      <c r="F5" s="21"/>
      <c r="G5" s="21"/>
      <c r="H5" s="147"/>
    </row>
    <row r="6" spans="2:8" x14ac:dyDescent="0.2">
      <c r="B6" s="20"/>
      <c r="C6" s="21"/>
      <c r="D6" s="135"/>
      <c r="E6" s="146"/>
      <c r="F6" s="21"/>
      <c r="G6" s="21"/>
      <c r="H6" s="147"/>
    </row>
    <row r="7" spans="2:8" x14ac:dyDescent="0.2">
      <c r="B7" s="20"/>
      <c r="C7" s="21"/>
      <c r="D7" s="135"/>
      <c r="E7" s="146"/>
      <c r="F7" s="21"/>
      <c r="G7" s="21"/>
      <c r="H7" s="147"/>
    </row>
    <row r="8" spans="2:8" x14ac:dyDescent="0.2">
      <c r="B8" s="20"/>
      <c r="C8" s="21"/>
      <c r="D8" s="135"/>
      <c r="E8" s="146"/>
      <c r="F8" s="152"/>
      <c r="G8" s="21"/>
      <c r="H8" s="147"/>
    </row>
    <row r="9" spans="2:8" x14ac:dyDescent="0.2">
      <c r="B9" s="22"/>
      <c r="C9" s="21"/>
      <c r="D9" s="135"/>
      <c r="E9" s="146"/>
      <c r="F9" s="21"/>
      <c r="G9" s="21"/>
      <c r="H9" s="147"/>
    </row>
    <row r="10" spans="2:8" x14ac:dyDescent="0.2">
      <c r="B10" s="20"/>
      <c r="C10" s="21"/>
      <c r="D10" s="135"/>
      <c r="E10" s="146"/>
      <c r="F10" s="21"/>
      <c r="G10" s="21"/>
      <c r="H10" s="147"/>
    </row>
    <row r="11" spans="2:8" x14ac:dyDescent="0.2">
      <c r="B11" s="20"/>
      <c r="C11" s="21"/>
      <c r="D11" s="135"/>
      <c r="E11" s="146"/>
      <c r="F11" s="21"/>
      <c r="G11" s="21"/>
      <c r="H11" s="147"/>
    </row>
    <row r="12" spans="2:8" x14ac:dyDescent="0.2">
      <c r="B12" s="20"/>
      <c r="C12" s="21"/>
      <c r="D12" s="135"/>
      <c r="E12" s="146"/>
      <c r="F12" s="21"/>
      <c r="G12" s="21"/>
      <c r="H12" s="147"/>
    </row>
    <row r="13" spans="2:8" x14ac:dyDescent="0.2">
      <c r="B13" s="20"/>
      <c r="C13" s="21"/>
      <c r="D13" s="135"/>
      <c r="E13" s="146"/>
      <c r="F13" s="21"/>
      <c r="G13" s="21"/>
      <c r="H13" s="147"/>
    </row>
    <row r="14" spans="2:8" x14ac:dyDescent="0.2">
      <c r="B14" s="20"/>
      <c r="C14" s="21"/>
      <c r="D14" s="135"/>
      <c r="E14" s="146"/>
      <c r="F14" s="21"/>
      <c r="G14" s="21"/>
      <c r="H14" s="147"/>
    </row>
    <row r="15" spans="2:8" x14ac:dyDescent="0.2">
      <c r="B15" s="20"/>
      <c r="C15" s="21"/>
      <c r="D15" s="135"/>
      <c r="E15" s="146"/>
      <c r="F15" s="21"/>
      <c r="G15" s="21"/>
      <c r="H15" s="147"/>
    </row>
    <row r="16" spans="2:8" x14ac:dyDescent="0.2">
      <c r="B16" s="20"/>
      <c r="C16" s="21"/>
      <c r="D16" s="135"/>
      <c r="E16" s="146"/>
      <c r="F16" s="21"/>
      <c r="G16" s="21"/>
      <c r="H16" s="147"/>
    </row>
    <row r="17" spans="2:8" x14ac:dyDescent="0.2">
      <c r="B17" s="20"/>
      <c r="C17" s="21"/>
      <c r="D17" s="135"/>
      <c r="E17" s="146"/>
      <c r="F17" s="21"/>
      <c r="G17" s="21"/>
      <c r="H17" s="147"/>
    </row>
    <row r="18" spans="2:8" x14ac:dyDescent="0.2">
      <c r="B18" s="20"/>
      <c r="C18" s="21"/>
      <c r="D18" s="135"/>
      <c r="E18" s="146"/>
      <c r="F18" s="21"/>
      <c r="G18" s="21"/>
      <c r="H18" s="147"/>
    </row>
    <row r="19" spans="2:8" x14ac:dyDescent="0.2">
      <c r="B19" s="20"/>
      <c r="C19" s="21"/>
      <c r="D19" s="135"/>
      <c r="E19" s="146"/>
      <c r="F19" s="21"/>
      <c r="G19" s="21"/>
      <c r="H19" s="147"/>
    </row>
    <row r="20" spans="2:8" x14ac:dyDescent="0.2">
      <c r="B20" s="20"/>
      <c r="C20" s="21"/>
      <c r="D20" s="135"/>
      <c r="E20" s="146"/>
      <c r="F20" s="21"/>
      <c r="G20" s="21"/>
      <c r="H20" s="147"/>
    </row>
    <row r="21" spans="2:8" x14ac:dyDescent="0.2">
      <c r="B21" s="20"/>
      <c r="C21" s="21"/>
      <c r="D21" s="135"/>
      <c r="E21" s="146"/>
      <c r="F21" s="21"/>
      <c r="G21" s="21"/>
      <c r="H21" s="147"/>
    </row>
    <row r="22" spans="2:8" x14ac:dyDescent="0.2">
      <c r="B22" s="20"/>
      <c r="C22" s="21"/>
      <c r="D22" s="135"/>
      <c r="E22" s="146"/>
      <c r="F22" s="21"/>
      <c r="G22" s="21"/>
      <c r="H22" s="147"/>
    </row>
    <row r="23" spans="2:8" x14ac:dyDescent="0.2">
      <c r="B23" s="20"/>
      <c r="C23" s="21"/>
      <c r="D23" s="135"/>
      <c r="E23" s="146"/>
      <c r="F23" s="21"/>
      <c r="G23" s="21"/>
      <c r="H23" s="147"/>
    </row>
    <row r="24" spans="2:8" x14ac:dyDescent="0.2">
      <c r="B24" s="20"/>
      <c r="C24" s="21"/>
      <c r="D24" s="135"/>
      <c r="E24" s="146"/>
      <c r="F24" s="21"/>
      <c r="G24" s="21"/>
      <c r="H24" s="147"/>
    </row>
    <row r="25" spans="2:8" x14ac:dyDescent="0.2">
      <c r="B25" s="20"/>
      <c r="C25" s="21"/>
      <c r="D25" s="135"/>
      <c r="E25" s="146"/>
      <c r="F25" s="21"/>
      <c r="G25" s="21"/>
      <c r="H25" s="147"/>
    </row>
    <row r="26" spans="2:8" x14ac:dyDescent="0.2">
      <c r="B26" s="20"/>
      <c r="C26" s="21"/>
      <c r="D26" s="135"/>
      <c r="E26" s="146"/>
      <c r="F26" s="21"/>
      <c r="G26" s="21"/>
      <c r="H26" s="147"/>
    </row>
    <row r="27" spans="2:8" x14ac:dyDescent="0.2">
      <c r="B27" s="20"/>
      <c r="C27" s="21"/>
      <c r="D27" s="135"/>
      <c r="E27" s="146"/>
      <c r="F27" s="21"/>
      <c r="G27" s="21"/>
      <c r="H27" s="147"/>
    </row>
    <row r="28" spans="2:8" x14ac:dyDescent="0.2">
      <c r="B28" s="20"/>
      <c r="C28" s="21"/>
      <c r="D28" s="135"/>
      <c r="E28" s="146"/>
      <c r="F28" s="21"/>
      <c r="G28" s="21"/>
      <c r="H28" s="147"/>
    </row>
    <row r="29" spans="2:8" ht="13.5" thickBot="1" x14ac:dyDescent="0.25">
      <c r="B29" s="20"/>
      <c r="C29" s="21"/>
      <c r="D29" s="135"/>
      <c r="E29" s="148"/>
      <c r="F29" s="149"/>
      <c r="G29" s="149"/>
      <c r="H29" s="150"/>
    </row>
  </sheetData>
  <sheetProtection algorithmName="SHA-512" hashValue="mROebDzwR1tZin/ZEgwkKxIUkwiI+LfHSt3Tvv5XPUcn0SIkGlgQWNgN965QzF/97UanHNOjwKzte+ZUo+Ag0w==" saltValue="5vmhCa9eIPNFPKd8z5/zFw==" spinCount="100000" sheet="1" objects="1" scenarios="1"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Users">
    <pageSetUpPr fitToPage="1"/>
  </sheetPr>
  <dimension ref="A1:ES168"/>
  <sheetViews>
    <sheetView zoomScale="80" zoomScaleNormal="80" workbookViewId="0">
      <pane xSplit="6" ySplit="12" topLeftCell="BK13" activePane="bottomRight" state="frozen"/>
      <selection pane="topRight" activeCell="F1" sqref="F1"/>
      <selection pane="bottomLeft" activeCell="A7" sqref="A7"/>
      <selection pane="bottomRight" activeCell="EN5" sqref="EN5"/>
    </sheetView>
  </sheetViews>
  <sheetFormatPr baseColWidth="10" defaultColWidth="2.7109375" defaultRowHeight="11.25" x14ac:dyDescent="0.2"/>
  <cols>
    <col min="1" max="1" width="2.7109375" style="114" hidden="1" customWidth="1"/>
    <col min="2" max="2" width="13.5703125" style="124" bestFit="1" customWidth="1"/>
    <col min="3" max="3" width="15.85546875" style="125" bestFit="1" customWidth="1"/>
    <col min="4" max="4" width="9.42578125" style="126" customWidth="1"/>
    <col min="5" max="5" width="3" style="127" bestFit="1" customWidth="1"/>
    <col min="6" max="6" width="4.140625" style="96" customWidth="1"/>
    <col min="7" max="7" width="3" style="128" customWidth="1"/>
    <col min="8" max="30" width="3" style="129" customWidth="1"/>
    <col min="31" max="31" width="3" style="130" customWidth="1"/>
    <col min="32" max="46" width="3" style="129" customWidth="1"/>
    <col min="47" max="47" width="3" style="130" customWidth="1"/>
    <col min="48" max="52" width="3" style="129" customWidth="1"/>
    <col min="53" max="53" width="3" style="130" customWidth="1"/>
    <col min="54" max="66" width="3" style="129" customWidth="1"/>
    <col min="67" max="67" width="3" style="128" customWidth="1"/>
    <col min="68" max="73" width="3" style="129" customWidth="1"/>
    <col min="74" max="74" width="3" style="130" customWidth="1"/>
    <col min="75" max="80" width="3" style="129" customWidth="1"/>
    <col min="81" max="81" width="3" style="130" customWidth="1"/>
    <col min="82" max="87" width="3" style="129" customWidth="1"/>
    <col min="88" max="88" width="3" style="130" customWidth="1"/>
    <col min="89" max="94" width="3" style="129" customWidth="1"/>
    <col min="95" max="95" width="3" style="130" customWidth="1"/>
    <col min="96" max="97" width="3" style="129" customWidth="1"/>
    <col min="98" max="98" width="3" style="130" customWidth="1"/>
    <col min="99" max="100" width="3" style="129" customWidth="1"/>
    <col min="101" max="101" width="3" style="128" customWidth="1"/>
    <col min="102" max="104" width="3" style="129" customWidth="1"/>
    <col min="105" max="105" width="3" style="130" customWidth="1"/>
    <col min="106" max="111" width="3" style="129" customWidth="1"/>
    <col min="112" max="112" width="3" style="130" customWidth="1"/>
    <col min="113" max="118" width="3" style="129" customWidth="1"/>
    <col min="119" max="119" width="3" style="130" customWidth="1"/>
    <col min="120" max="125" width="3" style="129" customWidth="1"/>
    <col min="126" max="126" width="3" style="130" customWidth="1"/>
    <col min="127" max="127" width="3" style="128" customWidth="1"/>
    <col min="128" max="130" width="3" style="129" customWidth="1"/>
    <col min="131" max="131" width="3" style="130" customWidth="1"/>
    <col min="132" max="134" width="3" style="128" customWidth="1"/>
    <col min="135" max="136" width="3" style="129" customWidth="1"/>
    <col min="137" max="137" width="3" style="130" customWidth="1"/>
    <col min="138" max="138" width="3" style="129" customWidth="1"/>
    <col min="139" max="139" width="3" style="128" customWidth="1"/>
    <col min="140" max="140" width="3" style="129" customWidth="1"/>
    <col min="141" max="141" width="3" style="130" customWidth="1"/>
    <col min="142" max="142" width="3" style="129" customWidth="1"/>
    <col min="143" max="143" width="3.5703125" style="128" customWidth="1"/>
    <col min="144" max="144" width="8.42578125" style="131" customWidth="1"/>
    <col min="145" max="146" width="8.42578125" style="132" customWidth="1"/>
    <col min="147" max="147" width="3.28515625" style="47" customWidth="1"/>
    <col min="148" max="148" width="7.140625" style="30" customWidth="1"/>
    <col min="149" max="149" width="4.140625" style="161" customWidth="1"/>
    <col min="150" max="16384" width="2.7109375" style="114"/>
  </cols>
  <sheetData>
    <row r="1" spans="1:149" s="163" customFormat="1" ht="18.75" customHeight="1" thickBot="1" x14ac:dyDescent="0.25">
      <c r="A1" s="163" t="s">
        <v>154</v>
      </c>
      <c r="B1" s="164"/>
      <c r="C1" s="165"/>
      <c r="D1" s="166"/>
      <c r="E1" s="167"/>
      <c r="F1" s="168"/>
      <c r="G1" s="193" t="str">
        <f>INDEX(StringSet,MATCH("Faustformen",StringKeys,0),LanguageIndex)</f>
        <v>Faustformen</v>
      </c>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5"/>
      <c r="BO1" s="199" t="str">
        <f>INDEX(StringSet,MATCH("Kurzwaffen",StringKeys,0),LanguageIndex)</f>
        <v>Kurzwaffen</v>
      </c>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1"/>
      <c r="CW1" s="202" t="str">
        <f>INDEX(StringSet,MATCH("Langwaffen",StringKeys,0),LanguageIndex)</f>
        <v>Langwaffen</v>
      </c>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4"/>
      <c r="DW1" s="202" t="str">
        <f>INDEX(StringSet,MATCH("DW/FW",StringKeys,0),LanguageIndex)</f>
        <v>DW/FW</v>
      </c>
      <c r="DX1" s="203"/>
      <c r="DY1" s="203"/>
      <c r="DZ1" s="203"/>
      <c r="EA1" s="204"/>
      <c r="EB1" s="186" t="str">
        <f>INDEX(StringSet,MATCH("HP",StringKeys,0),LanguageIndex)</f>
        <v>HP</v>
      </c>
      <c r="EC1" s="186" t="s">
        <v>406</v>
      </c>
      <c r="ED1" s="202" t="str">
        <f>INDEX(StringSet,MATCH("Partner-vorführungen",StringKeys,0),LanguageIndex)</f>
        <v>Partner-vorführungen</v>
      </c>
      <c r="EE1" s="203"/>
      <c r="EF1" s="203"/>
      <c r="EG1" s="203"/>
      <c r="EH1" s="204"/>
      <c r="EI1" s="202" t="str">
        <f>INDEX(StringSet,MATCH("Gruppenvor-
führungen",StringKeys,0),LanguageIndex)</f>
        <v>Gruppenvor-
führungen</v>
      </c>
      <c r="EJ1" s="203"/>
      <c r="EK1" s="203"/>
      <c r="EL1" s="204"/>
      <c r="EM1" s="186" t="str">
        <f>INDEX(StringSet,MATCH("SV",StringKeys,0),LanguageIndex)</f>
        <v>SV</v>
      </c>
      <c r="EN1" s="225" t="str">
        <f>INDEX(StringSet,MATCH("Sparring",StringKeys,0),LanguageIndex)</f>
        <v>Sparring</v>
      </c>
      <c r="EO1" s="226"/>
      <c r="EP1" s="227"/>
      <c r="EQ1" s="222" t="str">
        <f>INDEX(StringSet,MATCH("Übersicht",StringKeys,0),LanguageIndex)</f>
        <v>Übersicht</v>
      </c>
      <c r="ER1" s="223"/>
      <c r="ES1" s="224"/>
    </row>
    <row r="2" spans="1:149" s="52" customFormat="1" hidden="1" x14ac:dyDescent="0.2">
      <c r="A2" s="52" t="s">
        <v>190</v>
      </c>
      <c r="B2" s="53"/>
      <c r="C2" s="54"/>
      <c r="D2" s="55"/>
      <c r="E2" s="56"/>
      <c r="F2" s="57"/>
      <c r="G2" s="142"/>
      <c r="H2" s="141"/>
      <c r="I2" s="141"/>
      <c r="J2" s="141"/>
      <c r="K2" s="141"/>
      <c r="L2" s="141"/>
      <c r="M2" s="141"/>
      <c r="N2" s="141"/>
      <c r="O2" s="141"/>
      <c r="P2" s="141"/>
      <c r="Q2" s="141"/>
      <c r="R2" s="141"/>
      <c r="S2" s="141"/>
      <c r="T2" s="141"/>
      <c r="U2" s="141"/>
      <c r="V2" s="141"/>
      <c r="W2" s="141"/>
      <c r="X2" s="141"/>
      <c r="Y2" s="141"/>
      <c r="Z2" s="141"/>
      <c r="AA2" s="141"/>
      <c r="AB2" s="141"/>
      <c r="AC2" s="141"/>
      <c r="AD2" s="141"/>
      <c r="AE2" s="143"/>
      <c r="AF2" s="141"/>
      <c r="AG2" s="141"/>
      <c r="AH2" s="141"/>
      <c r="AI2" s="141"/>
      <c r="AJ2" s="141"/>
      <c r="AK2" s="141"/>
      <c r="AL2" s="141"/>
      <c r="AM2" s="141"/>
      <c r="AN2" s="141"/>
      <c r="AO2" s="141"/>
      <c r="AP2" s="141"/>
      <c r="AQ2" s="141"/>
      <c r="AR2" s="141"/>
      <c r="AS2" s="141"/>
      <c r="AT2" s="141"/>
      <c r="AU2" s="143"/>
      <c r="AV2" s="141"/>
      <c r="AW2" s="141"/>
      <c r="AX2" s="141"/>
      <c r="AY2" s="141"/>
      <c r="AZ2" s="141"/>
      <c r="BA2" s="143"/>
      <c r="BB2" s="141"/>
      <c r="BC2" s="141"/>
      <c r="BD2" s="141"/>
      <c r="BE2" s="141"/>
      <c r="BF2" s="141"/>
      <c r="BG2" s="141"/>
      <c r="BH2" s="141"/>
      <c r="BI2" s="141"/>
      <c r="BJ2" s="141"/>
      <c r="BK2" s="141"/>
      <c r="BL2" s="141"/>
      <c r="BM2" s="141"/>
      <c r="BN2" s="141"/>
      <c r="BO2" s="61"/>
      <c r="BP2" s="63"/>
      <c r="BQ2" s="63"/>
      <c r="BR2" s="63"/>
      <c r="BS2" s="63"/>
      <c r="BT2" s="63"/>
      <c r="BU2" s="63"/>
      <c r="BV2" s="62" t="s">
        <v>197</v>
      </c>
      <c r="BW2" s="63"/>
      <c r="BX2" s="63"/>
      <c r="BY2" s="63"/>
      <c r="BZ2" s="63"/>
      <c r="CA2" s="63"/>
      <c r="CB2" s="63"/>
      <c r="CC2" s="62" t="s">
        <v>197</v>
      </c>
      <c r="CD2" s="63"/>
      <c r="CE2" s="63"/>
      <c r="CF2" s="63"/>
      <c r="CG2" s="63"/>
      <c r="CH2" s="63"/>
      <c r="CI2" s="63"/>
      <c r="CJ2" s="62" t="s">
        <v>197</v>
      </c>
      <c r="CK2" s="63"/>
      <c r="CL2" s="63"/>
      <c r="CM2" s="63"/>
      <c r="CN2" s="63"/>
      <c r="CO2" s="63"/>
      <c r="CP2" s="63"/>
      <c r="CQ2" s="62"/>
      <c r="CR2" s="63"/>
      <c r="CS2" s="63"/>
      <c r="CT2" s="62"/>
      <c r="CU2" s="63"/>
      <c r="CV2" s="63"/>
      <c r="CW2" s="61"/>
      <c r="CX2" s="63"/>
      <c r="CY2" s="63"/>
      <c r="CZ2" s="63"/>
      <c r="DA2" s="62" t="s">
        <v>197</v>
      </c>
      <c r="DB2" s="63"/>
      <c r="DC2" s="63"/>
      <c r="DD2" s="63"/>
      <c r="DE2" s="63"/>
      <c r="DF2" s="63"/>
      <c r="DG2" s="63"/>
      <c r="DH2" s="62" t="s">
        <v>197</v>
      </c>
      <c r="DI2" s="63"/>
      <c r="DJ2" s="63"/>
      <c r="DK2" s="63"/>
      <c r="DL2" s="63"/>
      <c r="DM2" s="63"/>
      <c r="DN2" s="63"/>
      <c r="DO2" s="62" t="s">
        <v>197</v>
      </c>
      <c r="DP2" s="63"/>
      <c r="DQ2" s="63"/>
      <c r="DR2" s="63"/>
      <c r="DS2" s="63"/>
      <c r="DT2" s="63"/>
      <c r="DU2" s="63"/>
      <c r="DV2" s="62"/>
      <c r="DW2" s="61"/>
      <c r="DX2" s="63"/>
      <c r="DY2" s="63"/>
      <c r="DZ2" s="63"/>
      <c r="EA2" s="62"/>
      <c r="EB2" s="61"/>
      <c r="EC2" s="61"/>
      <c r="ED2" s="61"/>
      <c r="EE2" s="63"/>
      <c r="EF2" s="63"/>
      <c r="EG2" s="62"/>
      <c r="EH2" s="63"/>
      <c r="EI2" s="61"/>
      <c r="EJ2" s="63"/>
      <c r="EK2" s="62"/>
      <c r="EL2" s="63"/>
      <c r="EM2" s="58"/>
      <c r="EN2" s="64"/>
      <c r="EO2" s="65"/>
      <c r="EP2" s="65"/>
      <c r="EQ2" s="66"/>
      <c r="ER2" s="67"/>
      <c r="ES2" s="155"/>
    </row>
    <row r="3" spans="1:149" s="52" customFormat="1" ht="25.5" hidden="1" customHeight="1" x14ac:dyDescent="0.2">
      <c r="A3" s="52" t="s">
        <v>175</v>
      </c>
      <c r="B3" s="53"/>
      <c r="C3" s="54"/>
      <c r="D3" s="55"/>
      <c r="E3" s="56"/>
      <c r="F3" s="57"/>
      <c r="G3" s="58" t="s">
        <v>60</v>
      </c>
      <c r="H3" s="59" t="s">
        <v>60</v>
      </c>
      <c r="I3" s="59" t="s">
        <v>60</v>
      </c>
      <c r="J3" s="59" t="s">
        <v>60</v>
      </c>
      <c r="K3" s="59" t="s">
        <v>60</v>
      </c>
      <c r="L3" s="59" t="s">
        <v>60</v>
      </c>
      <c r="M3" s="59" t="s">
        <v>60</v>
      </c>
      <c r="N3" s="59" t="s">
        <v>60</v>
      </c>
      <c r="O3" s="59" t="s">
        <v>60</v>
      </c>
      <c r="P3" s="59" t="s">
        <v>60</v>
      </c>
      <c r="Q3" s="59" t="s">
        <v>60</v>
      </c>
      <c r="R3" s="59" t="s">
        <v>60</v>
      </c>
      <c r="S3" s="59" t="s">
        <v>60</v>
      </c>
      <c r="T3" s="59" t="s">
        <v>60</v>
      </c>
      <c r="U3" s="59" t="s">
        <v>60</v>
      </c>
      <c r="V3" s="59" t="s">
        <v>60</v>
      </c>
      <c r="W3" s="59" t="s">
        <v>60</v>
      </c>
      <c r="X3" s="59" t="s">
        <v>60</v>
      </c>
      <c r="Y3" s="59" t="s">
        <v>60</v>
      </c>
      <c r="Z3" s="59" t="s">
        <v>60</v>
      </c>
      <c r="AA3" s="59" t="s">
        <v>60</v>
      </c>
      <c r="AB3" s="59" t="s">
        <v>60</v>
      </c>
      <c r="AC3" s="59" t="s">
        <v>60</v>
      </c>
      <c r="AD3" s="59" t="s">
        <v>60</v>
      </c>
      <c r="AE3" s="60" t="s">
        <v>60</v>
      </c>
      <c r="AF3" s="59" t="s">
        <v>60</v>
      </c>
      <c r="AG3" s="59" t="s">
        <v>60</v>
      </c>
      <c r="AH3" s="59" t="s">
        <v>60</v>
      </c>
      <c r="AI3" s="59" t="s">
        <v>60</v>
      </c>
      <c r="AJ3" s="59" t="s">
        <v>60</v>
      </c>
      <c r="AK3" s="59" t="s">
        <v>60</v>
      </c>
      <c r="AL3" s="59" t="s">
        <v>60</v>
      </c>
      <c r="AM3" s="59" t="s">
        <v>60</v>
      </c>
      <c r="AN3" s="59" t="s">
        <v>60</v>
      </c>
      <c r="AO3" s="59" t="s">
        <v>60</v>
      </c>
      <c r="AP3" s="59" t="s">
        <v>60</v>
      </c>
      <c r="AQ3" s="59" t="s">
        <v>60</v>
      </c>
      <c r="AR3" s="59" t="s">
        <v>60</v>
      </c>
      <c r="AS3" s="59" t="s">
        <v>60</v>
      </c>
      <c r="AT3" s="59" t="s">
        <v>60</v>
      </c>
      <c r="AU3" s="60" t="s">
        <v>60</v>
      </c>
      <c r="AV3" s="59" t="s">
        <v>60</v>
      </c>
      <c r="AW3" s="59" t="s">
        <v>60</v>
      </c>
      <c r="AX3" s="59" t="s">
        <v>60</v>
      </c>
      <c r="AY3" s="59" t="s">
        <v>60</v>
      </c>
      <c r="AZ3" s="59" t="s">
        <v>60</v>
      </c>
      <c r="BA3" s="60" t="s">
        <v>60</v>
      </c>
      <c r="BB3" s="59" t="s">
        <v>60</v>
      </c>
      <c r="BC3" s="59" t="s">
        <v>60</v>
      </c>
      <c r="BD3" s="59" t="s">
        <v>60</v>
      </c>
      <c r="BE3" s="59" t="s">
        <v>60</v>
      </c>
      <c r="BF3" s="59" t="s">
        <v>60</v>
      </c>
      <c r="BG3" s="59" t="s">
        <v>60</v>
      </c>
      <c r="BH3" s="59" t="s">
        <v>60</v>
      </c>
      <c r="BI3" s="59" t="s">
        <v>60</v>
      </c>
      <c r="BJ3" s="59" t="s">
        <v>60</v>
      </c>
      <c r="BK3" s="59" t="s">
        <v>60</v>
      </c>
      <c r="BL3" s="59" t="s">
        <v>60</v>
      </c>
      <c r="BM3" s="59" t="s">
        <v>60</v>
      </c>
      <c r="BN3" s="59" t="s">
        <v>60</v>
      </c>
      <c r="BO3" s="58" t="s">
        <v>60</v>
      </c>
      <c r="BP3" s="59" t="s">
        <v>60</v>
      </c>
      <c r="BQ3" s="59" t="s">
        <v>60</v>
      </c>
      <c r="BR3" s="59" t="s">
        <v>60</v>
      </c>
      <c r="BS3" s="59" t="s">
        <v>60</v>
      </c>
      <c r="BT3" s="59" t="s">
        <v>60</v>
      </c>
      <c r="BU3" s="59" t="s">
        <v>60</v>
      </c>
      <c r="BV3" s="60" t="s">
        <v>60</v>
      </c>
      <c r="BW3" s="59" t="s">
        <v>60</v>
      </c>
      <c r="BX3" s="59" t="s">
        <v>60</v>
      </c>
      <c r="BY3" s="59" t="s">
        <v>60</v>
      </c>
      <c r="BZ3" s="59" t="s">
        <v>60</v>
      </c>
      <c r="CA3" s="59" t="s">
        <v>60</v>
      </c>
      <c r="CB3" s="59" t="s">
        <v>60</v>
      </c>
      <c r="CC3" s="60" t="s">
        <v>60</v>
      </c>
      <c r="CD3" s="59" t="s">
        <v>60</v>
      </c>
      <c r="CE3" s="59" t="s">
        <v>60</v>
      </c>
      <c r="CF3" s="59" t="s">
        <v>60</v>
      </c>
      <c r="CG3" s="59" t="s">
        <v>60</v>
      </c>
      <c r="CH3" s="59" t="s">
        <v>60</v>
      </c>
      <c r="CI3" s="59" t="s">
        <v>60</v>
      </c>
      <c r="CJ3" s="60" t="s">
        <v>60</v>
      </c>
      <c r="CK3" s="59" t="s">
        <v>60</v>
      </c>
      <c r="CL3" s="59" t="s">
        <v>60</v>
      </c>
      <c r="CM3" s="59" t="s">
        <v>60</v>
      </c>
      <c r="CN3" s="59" t="s">
        <v>60</v>
      </c>
      <c r="CO3" s="59" t="s">
        <v>60</v>
      </c>
      <c r="CP3" s="59" t="s">
        <v>60</v>
      </c>
      <c r="CQ3" s="60" t="s">
        <v>60</v>
      </c>
      <c r="CR3" s="59" t="s">
        <v>60</v>
      </c>
      <c r="CS3" s="59" t="s">
        <v>60</v>
      </c>
      <c r="CT3" s="60" t="s">
        <v>60</v>
      </c>
      <c r="CU3" s="59" t="s">
        <v>60</v>
      </c>
      <c r="CV3" s="59" t="s">
        <v>60</v>
      </c>
      <c r="CW3" s="58" t="s">
        <v>60</v>
      </c>
      <c r="CX3" s="59" t="s">
        <v>60</v>
      </c>
      <c r="CY3" s="59" t="s">
        <v>60</v>
      </c>
      <c r="CZ3" s="59" t="s">
        <v>60</v>
      </c>
      <c r="DA3" s="60" t="s">
        <v>60</v>
      </c>
      <c r="DB3" s="59" t="s">
        <v>60</v>
      </c>
      <c r="DC3" s="59" t="s">
        <v>60</v>
      </c>
      <c r="DD3" s="59" t="s">
        <v>60</v>
      </c>
      <c r="DE3" s="59" t="s">
        <v>60</v>
      </c>
      <c r="DF3" s="59" t="s">
        <v>60</v>
      </c>
      <c r="DG3" s="59" t="s">
        <v>60</v>
      </c>
      <c r="DH3" s="60" t="s">
        <v>60</v>
      </c>
      <c r="DI3" s="59" t="s">
        <v>60</v>
      </c>
      <c r="DJ3" s="59" t="s">
        <v>60</v>
      </c>
      <c r="DK3" s="59" t="s">
        <v>60</v>
      </c>
      <c r="DL3" s="59" t="s">
        <v>60</v>
      </c>
      <c r="DM3" s="59" t="s">
        <v>60</v>
      </c>
      <c r="DN3" s="59" t="s">
        <v>60</v>
      </c>
      <c r="DO3" s="60" t="s">
        <v>60</v>
      </c>
      <c r="DP3" s="59" t="s">
        <v>60</v>
      </c>
      <c r="DQ3" s="59" t="s">
        <v>60</v>
      </c>
      <c r="DR3" s="59" t="s">
        <v>60</v>
      </c>
      <c r="DS3" s="59" t="s">
        <v>60</v>
      </c>
      <c r="DT3" s="59" t="s">
        <v>60</v>
      </c>
      <c r="DU3" s="59" t="s">
        <v>60</v>
      </c>
      <c r="DV3" s="60" t="s">
        <v>60</v>
      </c>
      <c r="DW3" s="61" t="s">
        <v>60</v>
      </c>
      <c r="DX3" s="63" t="s">
        <v>60</v>
      </c>
      <c r="DY3" s="63" t="s">
        <v>60</v>
      </c>
      <c r="DZ3" s="63" t="s">
        <v>60</v>
      </c>
      <c r="EA3" s="62" t="s">
        <v>60</v>
      </c>
      <c r="EB3" s="61" t="s">
        <v>60</v>
      </c>
      <c r="EC3" s="61" t="s">
        <v>60</v>
      </c>
      <c r="ED3" s="61" t="s">
        <v>29</v>
      </c>
      <c r="EE3" s="63" t="s">
        <v>29</v>
      </c>
      <c r="EF3" s="63" t="s">
        <v>29</v>
      </c>
      <c r="EG3" s="62" t="s">
        <v>29</v>
      </c>
      <c r="EH3" s="63" t="s">
        <v>29</v>
      </c>
      <c r="EI3" s="61" t="s">
        <v>29</v>
      </c>
      <c r="EJ3" s="63" t="s">
        <v>29</v>
      </c>
      <c r="EK3" s="62" t="s">
        <v>29</v>
      </c>
      <c r="EL3" s="63" t="s">
        <v>29</v>
      </c>
      <c r="EM3" s="58" t="s">
        <v>60</v>
      </c>
      <c r="EN3" s="64"/>
      <c r="EO3" s="65"/>
      <c r="EP3" s="65"/>
      <c r="EQ3" s="66"/>
      <c r="ER3" s="67"/>
      <c r="ES3" s="155"/>
    </row>
    <row r="4" spans="1:149" s="52" customFormat="1" ht="25.5" hidden="1" customHeight="1" x14ac:dyDescent="0.2">
      <c r="B4" s="68" t="s">
        <v>58</v>
      </c>
      <c r="C4" s="69"/>
      <c r="D4" s="70"/>
      <c r="E4" s="71"/>
      <c r="F4" s="72"/>
      <c r="G4" s="73" t="s">
        <v>63</v>
      </c>
      <c r="H4" s="74" t="s">
        <v>63</v>
      </c>
      <c r="I4" s="74" t="s">
        <v>63</v>
      </c>
      <c r="J4" s="74" t="s">
        <v>63</v>
      </c>
      <c r="K4" s="74" t="s">
        <v>63</v>
      </c>
      <c r="L4" s="74" t="s">
        <v>63</v>
      </c>
      <c r="M4" s="74" t="s">
        <v>63</v>
      </c>
      <c r="N4" s="74" t="s">
        <v>63</v>
      </c>
      <c r="O4" s="74" t="s">
        <v>63</v>
      </c>
      <c r="P4" s="74" t="s">
        <v>63</v>
      </c>
      <c r="Q4" s="74" t="s">
        <v>63</v>
      </c>
      <c r="R4" s="74" t="s">
        <v>63</v>
      </c>
      <c r="S4" s="74" t="s">
        <v>63</v>
      </c>
      <c r="T4" s="74" t="s">
        <v>63</v>
      </c>
      <c r="U4" s="74" t="s">
        <v>63</v>
      </c>
      <c r="V4" s="74" t="s">
        <v>63</v>
      </c>
      <c r="W4" s="74" t="s">
        <v>63</v>
      </c>
      <c r="X4" s="74" t="s">
        <v>63</v>
      </c>
      <c r="Y4" s="74" t="s">
        <v>63</v>
      </c>
      <c r="Z4" s="74" t="s">
        <v>63</v>
      </c>
      <c r="AA4" s="74" t="s">
        <v>63</v>
      </c>
      <c r="AB4" s="74" t="s">
        <v>63</v>
      </c>
      <c r="AC4" s="74" t="s">
        <v>63</v>
      </c>
      <c r="AD4" s="74" t="s">
        <v>63</v>
      </c>
      <c r="AE4" s="75" t="s">
        <v>63</v>
      </c>
      <c r="AF4" s="74" t="s">
        <v>63</v>
      </c>
      <c r="AG4" s="74" t="s">
        <v>63</v>
      </c>
      <c r="AH4" s="74" t="s">
        <v>63</v>
      </c>
      <c r="AI4" s="74" t="s">
        <v>63</v>
      </c>
      <c r="AJ4" s="74" t="s">
        <v>63</v>
      </c>
      <c r="AK4" s="74" t="s">
        <v>63</v>
      </c>
      <c r="AL4" s="74" t="s">
        <v>63</v>
      </c>
      <c r="AM4" s="74" t="s">
        <v>63</v>
      </c>
      <c r="AN4" s="74" t="s">
        <v>63</v>
      </c>
      <c r="AO4" s="74" t="s">
        <v>63</v>
      </c>
      <c r="AP4" s="74" t="s">
        <v>63</v>
      </c>
      <c r="AQ4" s="74" t="s">
        <v>63</v>
      </c>
      <c r="AR4" s="74" t="s">
        <v>63</v>
      </c>
      <c r="AS4" s="74" t="s">
        <v>63</v>
      </c>
      <c r="AT4" s="74" t="s">
        <v>63</v>
      </c>
      <c r="AU4" s="75" t="s">
        <v>63</v>
      </c>
      <c r="AV4" s="74" t="s">
        <v>63</v>
      </c>
      <c r="AW4" s="74" t="s">
        <v>63</v>
      </c>
      <c r="AX4" s="74" t="s">
        <v>63</v>
      </c>
      <c r="AY4" s="74" t="s">
        <v>63</v>
      </c>
      <c r="AZ4" s="74" t="s">
        <v>63</v>
      </c>
      <c r="BA4" s="75" t="s">
        <v>63</v>
      </c>
      <c r="BB4" s="74" t="s">
        <v>63</v>
      </c>
      <c r="BC4" s="74" t="s">
        <v>63</v>
      </c>
      <c r="BD4" s="74" t="s">
        <v>63</v>
      </c>
      <c r="BE4" s="74" t="s">
        <v>63</v>
      </c>
      <c r="BF4" s="74" t="s">
        <v>63</v>
      </c>
      <c r="BG4" s="74" t="s">
        <v>63</v>
      </c>
      <c r="BH4" s="74" t="s">
        <v>63</v>
      </c>
      <c r="BI4" s="74" t="s">
        <v>63</v>
      </c>
      <c r="BJ4" s="74" t="s">
        <v>63</v>
      </c>
      <c r="BK4" s="74" t="s">
        <v>63</v>
      </c>
      <c r="BL4" s="74" t="s">
        <v>63</v>
      </c>
      <c r="BM4" s="74" t="s">
        <v>63</v>
      </c>
      <c r="BN4" s="74" t="s">
        <v>63</v>
      </c>
      <c r="BO4" s="76" t="s">
        <v>60</v>
      </c>
      <c r="BP4" s="78" t="s">
        <v>60</v>
      </c>
      <c r="BQ4" s="78" t="s">
        <v>60</v>
      </c>
      <c r="BR4" s="78" t="s">
        <v>60</v>
      </c>
      <c r="BS4" s="78" t="s">
        <v>60</v>
      </c>
      <c r="BT4" s="78" t="s">
        <v>60</v>
      </c>
      <c r="BU4" s="78" t="s">
        <v>60</v>
      </c>
      <c r="BV4" s="77" t="s">
        <v>60</v>
      </c>
      <c r="BW4" s="78" t="s">
        <v>60</v>
      </c>
      <c r="BX4" s="78" t="s">
        <v>60</v>
      </c>
      <c r="BY4" s="78" t="s">
        <v>60</v>
      </c>
      <c r="BZ4" s="78" t="s">
        <v>60</v>
      </c>
      <c r="CA4" s="78" t="s">
        <v>60</v>
      </c>
      <c r="CB4" s="78" t="s">
        <v>60</v>
      </c>
      <c r="CC4" s="77" t="s">
        <v>60</v>
      </c>
      <c r="CD4" s="78" t="s">
        <v>60</v>
      </c>
      <c r="CE4" s="78" t="s">
        <v>60</v>
      </c>
      <c r="CF4" s="78" t="s">
        <v>60</v>
      </c>
      <c r="CG4" s="78" t="s">
        <v>60</v>
      </c>
      <c r="CH4" s="78" t="s">
        <v>60</v>
      </c>
      <c r="CI4" s="78" t="s">
        <v>60</v>
      </c>
      <c r="CJ4" s="77" t="s">
        <v>60</v>
      </c>
      <c r="CK4" s="78" t="s">
        <v>60</v>
      </c>
      <c r="CL4" s="78" t="s">
        <v>60</v>
      </c>
      <c r="CM4" s="78" t="s">
        <v>60</v>
      </c>
      <c r="CN4" s="78" t="s">
        <v>60</v>
      </c>
      <c r="CO4" s="78" t="s">
        <v>60</v>
      </c>
      <c r="CP4" s="78" t="s">
        <v>60</v>
      </c>
      <c r="CQ4" s="77" t="s">
        <v>60</v>
      </c>
      <c r="CR4" s="78" t="s">
        <v>60</v>
      </c>
      <c r="CS4" s="78" t="s">
        <v>60</v>
      </c>
      <c r="CT4" s="77" t="s">
        <v>60</v>
      </c>
      <c r="CU4" s="78" t="s">
        <v>60</v>
      </c>
      <c r="CV4" s="78" t="s">
        <v>60</v>
      </c>
      <c r="CW4" s="76" t="s">
        <v>70</v>
      </c>
      <c r="CX4" s="78" t="s">
        <v>70</v>
      </c>
      <c r="CY4" s="78" t="s">
        <v>70</v>
      </c>
      <c r="CZ4" s="78" t="s">
        <v>70</v>
      </c>
      <c r="DA4" s="77" t="s">
        <v>70</v>
      </c>
      <c r="DB4" s="78" t="s">
        <v>70</v>
      </c>
      <c r="DC4" s="78" t="s">
        <v>70</v>
      </c>
      <c r="DD4" s="78" t="s">
        <v>70</v>
      </c>
      <c r="DE4" s="78" t="s">
        <v>70</v>
      </c>
      <c r="DF4" s="78" t="s">
        <v>70</v>
      </c>
      <c r="DG4" s="78" t="s">
        <v>70</v>
      </c>
      <c r="DH4" s="77" t="s">
        <v>70</v>
      </c>
      <c r="DI4" s="78" t="s">
        <v>70</v>
      </c>
      <c r="DJ4" s="78" t="s">
        <v>70</v>
      </c>
      <c r="DK4" s="78" t="s">
        <v>70</v>
      </c>
      <c r="DL4" s="78" t="s">
        <v>70</v>
      </c>
      <c r="DM4" s="78" t="s">
        <v>70</v>
      </c>
      <c r="DN4" s="78" t="s">
        <v>70</v>
      </c>
      <c r="DO4" s="77" t="s">
        <v>70</v>
      </c>
      <c r="DP4" s="78" t="s">
        <v>70</v>
      </c>
      <c r="DQ4" s="78" t="s">
        <v>70</v>
      </c>
      <c r="DR4" s="78" t="s">
        <v>70</v>
      </c>
      <c r="DS4" s="78" t="s">
        <v>70</v>
      </c>
      <c r="DT4" s="78" t="s">
        <v>70</v>
      </c>
      <c r="DU4" s="78" t="s">
        <v>70</v>
      </c>
      <c r="DV4" s="77" t="s">
        <v>70</v>
      </c>
      <c r="DW4" s="76" t="s">
        <v>65</v>
      </c>
      <c r="DX4" s="78" t="s">
        <v>65</v>
      </c>
      <c r="DY4" s="78" t="s">
        <v>65</v>
      </c>
      <c r="DZ4" s="78" t="s">
        <v>65</v>
      </c>
      <c r="EA4" s="77" t="s">
        <v>65</v>
      </c>
      <c r="EB4" s="76" t="s">
        <v>241</v>
      </c>
      <c r="EC4" s="76" t="s">
        <v>29</v>
      </c>
      <c r="ED4" s="76" t="s">
        <v>71</v>
      </c>
      <c r="EE4" s="78" t="s">
        <v>71</v>
      </c>
      <c r="EF4" s="78" t="s">
        <v>71</v>
      </c>
      <c r="EG4" s="77" t="s">
        <v>71</v>
      </c>
      <c r="EH4" s="78" t="s">
        <v>71</v>
      </c>
      <c r="EI4" s="76" t="s">
        <v>64</v>
      </c>
      <c r="EJ4" s="78" t="s">
        <v>64</v>
      </c>
      <c r="EK4" s="77" t="s">
        <v>64</v>
      </c>
      <c r="EL4" s="78" t="s">
        <v>64</v>
      </c>
      <c r="EM4" s="76" t="s">
        <v>140</v>
      </c>
      <c r="EN4" s="79" t="s">
        <v>72</v>
      </c>
      <c r="EO4" s="80" t="s">
        <v>72</v>
      </c>
      <c r="EP4" s="80" t="s">
        <v>72</v>
      </c>
      <c r="EQ4" s="81" t="s">
        <v>153</v>
      </c>
      <c r="ER4" s="82" t="s">
        <v>153</v>
      </c>
      <c r="ES4" s="156" t="s">
        <v>153</v>
      </c>
    </row>
    <row r="5" spans="1:149" s="175" customFormat="1" ht="71.25" customHeight="1" thickBot="1" x14ac:dyDescent="0.25">
      <c r="A5" s="169" t="s">
        <v>155</v>
      </c>
      <c r="B5" s="170"/>
      <c r="C5" s="171"/>
      <c r="D5" s="172"/>
      <c r="E5" s="173"/>
      <c r="F5" s="174"/>
      <c r="G5" s="205" t="str">
        <f>INDEX(StringSet,MATCH("Nordstile",StringKeys,0),LanguageIndex)</f>
        <v>Nordstile</v>
      </c>
      <c r="H5" s="206"/>
      <c r="I5" s="206"/>
      <c r="J5" s="206"/>
      <c r="K5" s="206"/>
      <c r="L5" s="206"/>
      <c r="M5" s="206"/>
      <c r="N5" s="206"/>
      <c r="O5" s="206"/>
      <c r="P5" s="206"/>
      <c r="Q5" s="206"/>
      <c r="R5" s="206"/>
      <c r="S5" s="206"/>
      <c r="T5" s="206"/>
      <c r="U5" s="206"/>
      <c r="V5" s="206"/>
      <c r="W5" s="206"/>
      <c r="X5" s="206"/>
      <c r="Y5" s="206"/>
      <c r="Z5" s="206"/>
      <c r="AA5" s="206"/>
      <c r="AB5" s="206"/>
      <c r="AC5" s="206"/>
      <c r="AD5" s="207"/>
      <c r="AE5" s="208" t="str">
        <f>INDEX(StringSet,MATCH("Südstile",StringKeys,0),LanguageIndex)</f>
        <v>Südstile</v>
      </c>
      <c r="AF5" s="206"/>
      <c r="AG5" s="206"/>
      <c r="AH5" s="206"/>
      <c r="AI5" s="206"/>
      <c r="AJ5" s="206"/>
      <c r="AK5" s="206"/>
      <c r="AL5" s="206"/>
      <c r="AM5" s="206"/>
      <c r="AN5" s="206"/>
      <c r="AO5" s="206"/>
      <c r="AP5" s="206"/>
      <c r="AQ5" s="206"/>
      <c r="AR5" s="206"/>
      <c r="AS5" s="206"/>
      <c r="AT5" s="207"/>
      <c r="AU5" s="208" t="str">
        <f>INDEX(StringSet,MATCH("Weitere Kung Fu Stile",StringKeys,0),LanguageIndex)</f>
        <v>Weitere Kung Fu Stile</v>
      </c>
      <c r="AV5" s="206"/>
      <c r="AW5" s="206"/>
      <c r="AX5" s="206"/>
      <c r="AY5" s="206"/>
      <c r="AZ5" s="207"/>
      <c r="BA5" s="190" t="str">
        <f>INDEX(StringSet,MATCH("Taijiquan",StringKeys,0),LanguageIndex)</f>
        <v>Taijiquan</v>
      </c>
      <c r="BB5" s="191"/>
      <c r="BC5" s="191"/>
      <c r="BD5" s="191"/>
      <c r="BE5" s="191"/>
      <c r="BF5" s="191"/>
      <c r="BG5" s="191"/>
      <c r="BH5" s="191"/>
      <c r="BI5" s="191"/>
      <c r="BJ5" s="191"/>
      <c r="BK5" s="191"/>
      <c r="BL5" s="191"/>
      <c r="BM5" s="191"/>
      <c r="BN5" s="192"/>
      <c r="BO5" s="196" t="str">
        <f>INDEX(StringSet,MATCH("Trad. Kurzwaffen",StringKeys,0),LanguageIndex)</f>
        <v>Trad. Kurzwaffen</v>
      </c>
      <c r="BP5" s="197"/>
      <c r="BQ5" s="197"/>
      <c r="BR5" s="197"/>
      <c r="BS5" s="197"/>
      <c r="BT5" s="197"/>
      <c r="BU5" s="198"/>
      <c r="BV5" s="211" t="str">
        <f>INDEX(StringSet,MATCH("Jianshu",StringKeys,0),LanguageIndex)</f>
        <v>Jianshu</v>
      </c>
      <c r="BW5" s="212"/>
      <c r="BX5" s="212"/>
      <c r="BY5" s="212"/>
      <c r="BZ5" s="212"/>
      <c r="CA5" s="212"/>
      <c r="CB5" s="213"/>
      <c r="CC5" s="211" t="str">
        <f>INDEX(StringSet,MATCH("Daoshu",StringKeys,0),LanguageIndex)</f>
        <v>Daoshu</v>
      </c>
      <c r="CD5" s="212"/>
      <c r="CE5" s="212"/>
      <c r="CF5" s="212"/>
      <c r="CG5" s="212"/>
      <c r="CH5" s="212"/>
      <c r="CI5" s="213"/>
      <c r="CJ5" s="211" t="str">
        <f>INDEX(StringSet,MATCH("Nandao",StringKeys,0),LanguageIndex)</f>
        <v>Nandao</v>
      </c>
      <c r="CK5" s="212"/>
      <c r="CL5" s="212"/>
      <c r="CM5" s="212"/>
      <c r="CN5" s="212"/>
      <c r="CO5" s="212"/>
      <c r="CP5" s="213"/>
      <c r="CQ5" s="190" t="str">
        <f>INDEX(StringSet,MATCH("Taijijian",StringKeys,0),LanguageIndex)</f>
        <v>Taijijian</v>
      </c>
      <c r="CR5" s="191"/>
      <c r="CS5" s="214"/>
      <c r="CT5" s="190" t="str">
        <f>INDEX(StringSet,MATCH("Taiji-Kurzwaffen",StringKeys,0),LanguageIndex)</f>
        <v>Taiji-Kurzwaffen</v>
      </c>
      <c r="CU5" s="191"/>
      <c r="CV5" s="192"/>
      <c r="CW5" s="196" t="str">
        <f>INDEX(StringSet,MATCH("Trad. Langwaffen",StringKeys,0),LanguageIndex)</f>
        <v>Trad. Langwaffen</v>
      </c>
      <c r="CX5" s="197"/>
      <c r="CY5" s="197"/>
      <c r="CZ5" s="198"/>
      <c r="DA5" s="215" t="str">
        <f>INDEX(StringSet,MATCH("Gunshu",StringKeys,0),LanguageIndex)</f>
        <v>Gunshu</v>
      </c>
      <c r="DB5" s="216"/>
      <c r="DC5" s="216"/>
      <c r="DD5" s="216"/>
      <c r="DE5" s="216"/>
      <c r="DF5" s="216"/>
      <c r="DG5" s="217"/>
      <c r="DH5" s="215" t="str">
        <f>INDEX(StringSet,MATCH("Qiangshu",StringKeys,0),LanguageIndex)</f>
        <v>Qiangshu</v>
      </c>
      <c r="DI5" s="216"/>
      <c r="DJ5" s="216"/>
      <c r="DK5" s="216"/>
      <c r="DL5" s="216"/>
      <c r="DM5" s="216"/>
      <c r="DN5" s="217"/>
      <c r="DO5" s="215" t="str">
        <f>INDEX(StringSet,MATCH("Nangun",StringKeys,0),LanguageIndex)</f>
        <v>Nangun</v>
      </c>
      <c r="DP5" s="216"/>
      <c r="DQ5" s="216"/>
      <c r="DR5" s="216"/>
      <c r="DS5" s="216"/>
      <c r="DT5" s="216"/>
      <c r="DU5" s="217"/>
      <c r="DV5" s="84" t="str">
        <f>INDEX(StringSet,MATCH("Taiji-Langwaffen",StringKeys,0),LanguageIndex)</f>
        <v>Taiji-Langwaffen</v>
      </c>
      <c r="DW5" s="196" t="str">
        <f>INDEX(StringSet,MATCH("Doppelwaffen",StringKeys,0),LanguageIndex)</f>
        <v>Doppelwaffen</v>
      </c>
      <c r="DX5" s="197"/>
      <c r="DY5" s="197"/>
      <c r="DZ5" s="198"/>
      <c r="EA5" s="84" t="str">
        <f>INDEX(StringSet,MATCH("Flexible Waffen",StringKeys,0),LanguageIndex)</f>
        <v>Flexible Waffen</v>
      </c>
      <c r="EB5" s="162" t="str">
        <f>INDEX(StringSet,MATCH("Holzpuppe",StringKeys,0),LanguageIndex)</f>
        <v>Holzpuppe</v>
      </c>
      <c r="EC5" s="162" t="s">
        <v>407</v>
      </c>
      <c r="ED5" s="218" t="str">
        <f>INDEX(StringSet,MATCH("Kung Fu",StringKeys,0),LanguageIndex)</f>
        <v>Kung Fu</v>
      </c>
      <c r="EE5" s="191"/>
      <c r="EF5" s="214"/>
      <c r="EG5" s="209" t="str">
        <f>INDEX(StringSet,MATCH("Taiji",StringKeys,0),LanguageIndex)</f>
        <v>Taiji</v>
      </c>
      <c r="EH5" s="210"/>
      <c r="EI5" s="196" t="str">
        <f>INDEX(StringSet,MATCH("Kung Fu",StringKeys,0),LanguageIndex)</f>
        <v>Kung Fu</v>
      </c>
      <c r="EJ5" s="198"/>
      <c r="EK5" s="209" t="str">
        <f>INDEX(StringSet,MATCH("Taiji",StringKeys,0),LanguageIndex)</f>
        <v>Taiji</v>
      </c>
      <c r="EL5" s="210"/>
      <c r="EM5" s="83" t="str">
        <f>INDEX(StringSet,MATCH("Selbstverteidigung",StringKeys,0),LanguageIndex)</f>
        <v>Selbstverteidigung</v>
      </c>
      <c r="EN5" s="151" t="str">
        <f>INDEX(StringSet,MATCH("Sanda/Xiao-Sanda",StringKeys,0),LanguageIndex)</f>
        <v>Sanda/
Xiao-Sanda</v>
      </c>
      <c r="EO5" s="85" t="str">
        <f>INDEX(StringSet,MATCH("Leichtkontakt",StringKeys,0),LanguageIndex)</f>
        <v>Leichtkontakt</v>
      </c>
      <c r="EP5" s="85" t="str">
        <f>INDEX(StringSet,MATCH("Semikontakt",StringKeys,0),LanguageIndex)</f>
        <v>Semikontakt</v>
      </c>
      <c r="EQ5" s="219"/>
      <c r="ER5" s="220"/>
      <c r="ES5" s="221"/>
    </row>
    <row r="6" spans="1:149" s="52" customFormat="1" ht="30" hidden="1" customHeight="1" x14ac:dyDescent="0.2">
      <c r="A6" s="86" t="s">
        <v>59</v>
      </c>
      <c r="B6" s="87"/>
      <c r="C6" s="88"/>
      <c r="D6" s="89"/>
      <c r="E6" s="90"/>
      <c r="F6" s="91"/>
      <c r="G6" s="34"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32" t="s">
        <v>11</v>
      </c>
      <c r="AF6" s="25" t="s">
        <v>11</v>
      </c>
      <c r="AG6" s="25" t="s">
        <v>11</v>
      </c>
      <c r="AH6" s="25" t="s">
        <v>11</v>
      </c>
      <c r="AI6" s="25" t="s">
        <v>11</v>
      </c>
      <c r="AJ6" s="25" t="s">
        <v>11</v>
      </c>
      <c r="AK6" s="25" t="s">
        <v>11</v>
      </c>
      <c r="AL6" s="25" t="s">
        <v>11</v>
      </c>
      <c r="AM6" s="25" t="s">
        <v>11</v>
      </c>
      <c r="AN6" s="25" t="s">
        <v>11</v>
      </c>
      <c r="AO6" s="25" t="s">
        <v>11</v>
      </c>
      <c r="AP6" s="25" t="s">
        <v>11</v>
      </c>
      <c r="AQ6" s="25" t="s">
        <v>11</v>
      </c>
      <c r="AR6" s="25" t="s">
        <v>11</v>
      </c>
      <c r="AS6" s="25" t="s">
        <v>11</v>
      </c>
      <c r="AT6" s="25" t="s">
        <v>11</v>
      </c>
      <c r="AU6" s="38" t="s">
        <v>41</v>
      </c>
      <c r="AV6" s="49" t="s">
        <v>41</v>
      </c>
      <c r="AW6" s="49" t="s">
        <v>41</v>
      </c>
      <c r="AX6" s="49" t="s">
        <v>41</v>
      </c>
      <c r="AY6" s="49" t="s">
        <v>41</v>
      </c>
      <c r="AZ6" s="49" t="s">
        <v>41</v>
      </c>
      <c r="BA6" s="32" t="s">
        <v>12</v>
      </c>
      <c r="BB6" s="25" t="s">
        <v>12</v>
      </c>
      <c r="BC6" s="25" t="s">
        <v>12</v>
      </c>
      <c r="BD6" s="25" t="s">
        <v>12</v>
      </c>
      <c r="BE6" s="25" t="s">
        <v>12</v>
      </c>
      <c r="BF6" s="25" t="s">
        <v>12</v>
      </c>
      <c r="BG6" s="25" t="s">
        <v>12</v>
      </c>
      <c r="BH6" s="25" t="s">
        <v>12</v>
      </c>
      <c r="BI6" s="25" t="s">
        <v>12</v>
      </c>
      <c r="BJ6" s="25" t="s">
        <v>12</v>
      </c>
      <c r="BK6" s="25" t="s">
        <v>12</v>
      </c>
      <c r="BL6" s="25" t="s">
        <v>12</v>
      </c>
      <c r="BM6" s="25" t="s">
        <v>12</v>
      </c>
      <c r="BN6" s="25" t="s">
        <v>12</v>
      </c>
      <c r="BO6" s="43" t="s">
        <v>24</v>
      </c>
      <c r="BP6" s="49" t="s">
        <v>24</v>
      </c>
      <c r="BQ6" s="49" t="s">
        <v>24</v>
      </c>
      <c r="BR6" s="49" t="s">
        <v>24</v>
      </c>
      <c r="BS6" s="49" t="s">
        <v>24</v>
      </c>
      <c r="BT6" s="49" t="s">
        <v>24</v>
      </c>
      <c r="BU6" s="49" t="s">
        <v>24</v>
      </c>
      <c r="BV6" s="51" t="s">
        <v>13</v>
      </c>
      <c r="BW6" s="144" t="s">
        <v>13</v>
      </c>
      <c r="BX6" s="25" t="s">
        <v>13</v>
      </c>
      <c r="BY6" s="25" t="s">
        <v>13</v>
      </c>
      <c r="BZ6" s="25" t="s">
        <v>13</v>
      </c>
      <c r="CA6" s="25" t="s">
        <v>13</v>
      </c>
      <c r="CB6" s="25" t="s">
        <v>13</v>
      </c>
      <c r="CC6" s="32" t="s">
        <v>14</v>
      </c>
      <c r="CD6" s="25" t="s">
        <v>14</v>
      </c>
      <c r="CE6" s="25" t="s">
        <v>14</v>
      </c>
      <c r="CF6" s="25" t="s">
        <v>14</v>
      </c>
      <c r="CG6" s="25" t="s">
        <v>14</v>
      </c>
      <c r="CH6" s="25" t="s">
        <v>14</v>
      </c>
      <c r="CI6" s="25" t="s">
        <v>14</v>
      </c>
      <c r="CJ6" s="32" t="s">
        <v>15</v>
      </c>
      <c r="CK6" s="25" t="s">
        <v>15</v>
      </c>
      <c r="CL6" s="25" t="s">
        <v>15</v>
      </c>
      <c r="CM6" s="25" t="s">
        <v>15</v>
      </c>
      <c r="CN6" s="25" t="s">
        <v>15</v>
      </c>
      <c r="CO6" s="25" t="s">
        <v>15</v>
      </c>
      <c r="CP6" s="25" t="s">
        <v>15</v>
      </c>
      <c r="CQ6" s="32" t="s">
        <v>16</v>
      </c>
      <c r="CR6" s="25" t="s">
        <v>16</v>
      </c>
      <c r="CS6" s="25" t="s">
        <v>16</v>
      </c>
      <c r="CT6" s="32" t="s">
        <v>20</v>
      </c>
      <c r="CU6" s="25" t="s">
        <v>20</v>
      </c>
      <c r="CV6" s="25" t="s">
        <v>20</v>
      </c>
      <c r="CW6" s="43" t="s">
        <v>27</v>
      </c>
      <c r="CX6" s="49" t="s">
        <v>27</v>
      </c>
      <c r="CY6" s="49" t="s">
        <v>27</v>
      </c>
      <c r="CZ6" s="49" t="s">
        <v>27</v>
      </c>
      <c r="DA6" s="32" t="s">
        <v>17</v>
      </c>
      <c r="DB6" s="25" t="s">
        <v>17</v>
      </c>
      <c r="DC6" s="25" t="s">
        <v>17</v>
      </c>
      <c r="DD6" s="25" t="s">
        <v>17</v>
      </c>
      <c r="DE6" s="25" t="s">
        <v>17</v>
      </c>
      <c r="DF6" s="25" t="s">
        <v>17</v>
      </c>
      <c r="DG6" s="25" t="s">
        <v>17</v>
      </c>
      <c r="DH6" s="32" t="s">
        <v>18</v>
      </c>
      <c r="DI6" s="25" t="s">
        <v>18</v>
      </c>
      <c r="DJ6" s="25" t="s">
        <v>18</v>
      </c>
      <c r="DK6" s="25" t="s">
        <v>18</v>
      </c>
      <c r="DL6" s="25" t="s">
        <v>18</v>
      </c>
      <c r="DM6" s="25" t="s">
        <v>18</v>
      </c>
      <c r="DN6" s="25" t="s">
        <v>18</v>
      </c>
      <c r="DO6" s="32" t="s">
        <v>19</v>
      </c>
      <c r="DP6" s="25" t="s">
        <v>19</v>
      </c>
      <c r="DQ6" s="25" t="s">
        <v>19</v>
      </c>
      <c r="DR6" s="25" t="s">
        <v>19</v>
      </c>
      <c r="DS6" s="25" t="s">
        <v>19</v>
      </c>
      <c r="DT6" s="25" t="s">
        <v>19</v>
      </c>
      <c r="DU6" s="25" t="s">
        <v>19</v>
      </c>
      <c r="DV6" s="38" t="s">
        <v>23</v>
      </c>
      <c r="DW6" s="43" t="s">
        <v>25</v>
      </c>
      <c r="DX6" s="49" t="s">
        <v>25</v>
      </c>
      <c r="DY6" s="49" t="s">
        <v>25</v>
      </c>
      <c r="DZ6" s="49" t="s">
        <v>25</v>
      </c>
      <c r="EA6" s="38" t="s">
        <v>26</v>
      </c>
      <c r="EB6" s="43" t="s">
        <v>243</v>
      </c>
      <c r="EC6" s="43" t="s">
        <v>406</v>
      </c>
      <c r="ED6" s="34" t="s">
        <v>53</v>
      </c>
      <c r="EE6" s="25" t="s">
        <v>53</v>
      </c>
      <c r="EF6" s="25" t="s">
        <v>53</v>
      </c>
      <c r="EG6" s="32" t="s">
        <v>54</v>
      </c>
      <c r="EH6" s="25" t="s">
        <v>54</v>
      </c>
      <c r="EI6" s="34" t="s">
        <v>55</v>
      </c>
      <c r="EJ6" s="25" t="s">
        <v>55</v>
      </c>
      <c r="EK6" s="32" t="s">
        <v>56</v>
      </c>
      <c r="EL6" s="25" t="s">
        <v>56</v>
      </c>
      <c r="EM6" s="34" t="s">
        <v>140</v>
      </c>
      <c r="EN6" s="34" t="s">
        <v>138</v>
      </c>
      <c r="EO6" s="32" t="s">
        <v>139</v>
      </c>
      <c r="EP6" s="32" t="s">
        <v>419</v>
      </c>
      <c r="EQ6" s="81" t="s">
        <v>153</v>
      </c>
      <c r="ER6" s="82" t="s">
        <v>153</v>
      </c>
      <c r="ES6" s="156" t="s">
        <v>153</v>
      </c>
    </row>
    <row r="7" spans="1:149" s="52" customFormat="1" ht="30" hidden="1" customHeight="1" x14ac:dyDescent="0.2">
      <c r="A7" s="86" t="s">
        <v>95</v>
      </c>
      <c r="B7" s="92"/>
      <c r="C7" s="93"/>
      <c r="D7" s="94"/>
      <c r="E7" s="95"/>
      <c r="F7" s="96"/>
      <c r="G7" s="35">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2</v>
      </c>
      <c r="AA7" s="26">
        <v>3</v>
      </c>
      <c r="AB7" s="26">
        <v>3</v>
      </c>
      <c r="AC7" s="26">
        <v>3</v>
      </c>
      <c r="AD7" s="26">
        <v>3</v>
      </c>
      <c r="AE7" s="33">
        <v>1</v>
      </c>
      <c r="AF7" s="26">
        <v>1</v>
      </c>
      <c r="AG7" s="26">
        <v>1</v>
      </c>
      <c r="AH7" s="26">
        <v>1</v>
      </c>
      <c r="AI7" s="26">
        <v>1</v>
      </c>
      <c r="AJ7" s="26">
        <v>1</v>
      </c>
      <c r="AK7" s="26">
        <v>1</v>
      </c>
      <c r="AL7" s="26">
        <v>1</v>
      </c>
      <c r="AM7" s="26">
        <v>1</v>
      </c>
      <c r="AN7" s="26">
        <v>1</v>
      </c>
      <c r="AO7" s="26">
        <v>1</v>
      </c>
      <c r="AP7" s="26">
        <v>2</v>
      </c>
      <c r="AQ7" s="26">
        <v>3</v>
      </c>
      <c r="AR7" s="26">
        <v>3</v>
      </c>
      <c r="AS7" s="26">
        <v>3</v>
      </c>
      <c r="AT7" s="26">
        <v>3</v>
      </c>
      <c r="AU7" s="39">
        <v>2</v>
      </c>
      <c r="AV7" s="50">
        <v>2</v>
      </c>
      <c r="AW7" s="50">
        <v>2</v>
      </c>
      <c r="AX7" s="50">
        <v>2</v>
      </c>
      <c r="AY7" s="50">
        <v>2</v>
      </c>
      <c r="AZ7" s="50">
        <v>2</v>
      </c>
      <c r="BA7" s="33">
        <v>1</v>
      </c>
      <c r="BB7" s="26">
        <v>1</v>
      </c>
      <c r="BC7" s="26">
        <v>1</v>
      </c>
      <c r="BD7" s="26">
        <v>1</v>
      </c>
      <c r="BE7" s="26">
        <v>1</v>
      </c>
      <c r="BF7" s="26">
        <v>1</v>
      </c>
      <c r="BG7" s="26">
        <v>1</v>
      </c>
      <c r="BH7" s="26">
        <v>1</v>
      </c>
      <c r="BI7" s="26">
        <v>1</v>
      </c>
      <c r="BJ7" s="26">
        <v>1</v>
      </c>
      <c r="BK7" s="26">
        <v>2</v>
      </c>
      <c r="BL7" s="26">
        <v>2</v>
      </c>
      <c r="BM7" s="26">
        <v>3</v>
      </c>
      <c r="BN7" s="26">
        <v>3</v>
      </c>
      <c r="BO7" s="44">
        <v>1</v>
      </c>
      <c r="BP7" s="50">
        <v>1</v>
      </c>
      <c r="BQ7" s="50">
        <v>1</v>
      </c>
      <c r="BR7" s="50">
        <v>1</v>
      </c>
      <c r="BS7" s="50">
        <v>1</v>
      </c>
      <c r="BT7" s="50">
        <v>1</v>
      </c>
      <c r="BU7" s="50">
        <v>1</v>
      </c>
      <c r="BV7" s="33">
        <v>1</v>
      </c>
      <c r="BW7" s="26">
        <v>1</v>
      </c>
      <c r="BX7" s="26">
        <v>2</v>
      </c>
      <c r="BY7" s="26">
        <v>3</v>
      </c>
      <c r="BZ7" s="26">
        <v>3</v>
      </c>
      <c r="CA7" s="26">
        <v>3</v>
      </c>
      <c r="CB7" s="26">
        <v>3</v>
      </c>
      <c r="CC7" s="33">
        <v>1</v>
      </c>
      <c r="CD7" s="26">
        <v>1</v>
      </c>
      <c r="CE7" s="26">
        <v>2</v>
      </c>
      <c r="CF7" s="26">
        <v>3</v>
      </c>
      <c r="CG7" s="26">
        <v>3</v>
      </c>
      <c r="CH7" s="26">
        <v>3</v>
      </c>
      <c r="CI7" s="26">
        <v>3</v>
      </c>
      <c r="CJ7" s="33">
        <v>1</v>
      </c>
      <c r="CK7" s="26">
        <v>1</v>
      </c>
      <c r="CL7" s="26">
        <v>2</v>
      </c>
      <c r="CM7" s="26">
        <v>3</v>
      </c>
      <c r="CN7" s="26">
        <v>3</v>
      </c>
      <c r="CO7" s="26">
        <v>3</v>
      </c>
      <c r="CP7" s="26">
        <v>3</v>
      </c>
      <c r="CQ7" s="33">
        <v>1</v>
      </c>
      <c r="CR7" s="26">
        <v>2</v>
      </c>
      <c r="CS7" s="26">
        <v>3</v>
      </c>
      <c r="CT7" s="33">
        <v>1</v>
      </c>
      <c r="CU7" s="26">
        <v>1</v>
      </c>
      <c r="CV7" s="26">
        <v>1</v>
      </c>
      <c r="CW7" s="44">
        <v>1</v>
      </c>
      <c r="CX7" s="50">
        <v>1</v>
      </c>
      <c r="CY7" s="50">
        <v>1</v>
      </c>
      <c r="CZ7" s="50">
        <v>1</v>
      </c>
      <c r="DA7" s="33">
        <v>1</v>
      </c>
      <c r="DB7" s="26">
        <v>1</v>
      </c>
      <c r="DC7" s="26">
        <v>2</v>
      </c>
      <c r="DD7" s="26">
        <v>3</v>
      </c>
      <c r="DE7" s="26">
        <v>3</v>
      </c>
      <c r="DF7" s="26">
        <v>3</v>
      </c>
      <c r="DG7" s="26">
        <v>3</v>
      </c>
      <c r="DH7" s="33">
        <v>1</v>
      </c>
      <c r="DI7" s="26">
        <v>1</v>
      </c>
      <c r="DJ7" s="26">
        <v>2</v>
      </c>
      <c r="DK7" s="26">
        <v>3</v>
      </c>
      <c r="DL7" s="26">
        <v>3</v>
      </c>
      <c r="DM7" s="26">
        <v>3</v>
      </c>
      <c r="DN7" s="26">
        <v>3</v>
      </c>
      <c r="DO7" s="33">
        <v>1</v>
      </c>
      <c r="DP7" s="26">
        <v>1</v>
      </c>
      <c r="DQ7" s="26">
        <v>2</v>
      </c>
      <c r="DR7" s="26">
        <v>3</v>
      </c>
      <c r="DS7" s="26">
        <v>3</v>
      </c>
      <c r="DT7" s="26">
        <v>3</v>
      </c>
      <c r="DU7" s="26">
        <v>3</v>
      </c>
      <c r="DV7" s="39">
        <v>1</v>
      </c>
      <c r="DW7" s="44">
        <v>1</v>
      </c>
      <c r="DX7" s="50">
        <v>1</v>
      </c>
      <c r="DY7" s="50">
        <v>1</v>
      </c>
      <c r="DZ7" s="50">
        <v>1</v>
      </c>
      <c r="EA7" s="39">
        <v>1</v>
      </c>
      <c r="EB7" s="44">
        <v>1</v>
      </c>
      <c r="EC7" s="44">
        <v>2</v>
      </c>
      <c r="ED7" s="35">
        <v>1</v>
      </c>
      <c r="EE7" s="26">
        <v>1</v>
      </c>
      <c r="EF7" s="26">
        <v>1</v>
      </c>
      <c r="EG7" s="33">
        <v>1</v>
      </c>
      <c r="EH7" s="26">
        <v>1</v>
      </c>
      <c r="EI7" s="35">
        <v>1</v>
      </c>
      <c r="EJ7" s="26">
        <v>1</v>
      </c>
      <c r="EK7" s="33">
        <v>1</v>
      </c>
      <c r="EL7" s="26">
        <v>1</v>
      </c>
      <c r="EM7" s="35">
        <v>1</v>
      </c>
      <c r="EN7" s="35"/>
      <c r="EO7" s="33"/>
      <c r="EP7" s="33"/>
      <c r="EQ7" s="47"/>
      <c r="ER7" s="30"/>
      <c r="ES7" s="157"/>
    </row>
    <row r="8" spans="1:149" s="52" customFormat="1" ht="19.5" hidden="1" customHeight="1" x14ac:dyDescent="0.2">
      <c r="A8" s="86" t="s">
        <v>75</v>
      </c>
      <c r="B8" s="92"/>
      <c r="C8" s="93"/>
      <c r="D8" s="94"/>
      <c r="E8" s="95"/>
      <c r="F8" s="96"/>
      <c r="G8" s="35">
        <v>70</v>
      </c>
      <c r="H8" s="26">
        <v>70</v>
      </c>
      <c r="I8" s="26">
        <v>70</v>
      </c>
      <c r="J8" s="26">
        <v>70</v>
      </c>
      <c r="K8" s="26">
        <v>70</v>
      </c>
      <c r="L8" s="26">
        <v>90</v>
      </c>
      <c r="M8" s="26">
        <v>90</v>
      </c>
      <c r="N8" s="26">
        <v>90</v>
      </c>
      <c r="O8" s="26">
        <v>90</v>
      </c>
      <c r="P8" s="26">
        <v>90</v>
      </c>
      <c r="Q8" s="26">
        <v>90</v>
      </c>
      <c r="R8" s="26">
        <v>90</v>
      </c>
      <c r="S8" s="26">
        <v>90</v>
      </c>
      <c r="T8" s="26">
        <v>90</v>
      </c>
      <c r="U8" s="26">
        <v>90</v>
      </c>
      <c r="V8" s="26">
        <v>90</v>
      </c>
      <c r="W8" s="26">
        <v>90</v>
      </c>
      <c r="X8" s="26">
        <v>60</v>
      </c>
      <c r="Y8" s="26">
        <v>75</v>
      </c>
      <c r="Z8" s="26">
        <v>90</v>
      </c>
      <c r="AA8" s="26">
        <v>105</v>
      </c>
      <c r="AB8" s="26">
        <v>100</v>
      </c>
      <c r="AC8" s="26">
        <v>100</v>
      </c>
      <c r="AD8" s="26">
        <v>100</v>
      </c>
      <c r="AE8" s="33">
        <v>70</v>
      </c>
      <c r="AF8" s="26">
        <v>70</v>
      </c>
      <c r="AG8" s="26">
        <v>90</v>
      </c>
      <c r="AH8" s="26">
        <v>90</v>
      </c>
      <c r="AI8" s="26">
        <v>90</v>
      </c>
      <c r="AJ8" s="26">
        <v>90</v>
      </c>
      <c r="AK8" s="26">
        <v>90</v>
      </c>
      <c r="AL8" s="26">
        <v>90</v>
      </c>
      <c r="AM8" s="26">
        <v>90</v>
      </c>
      <c r="AN8" s="26">
        <v>60</v>
      </c>
      <c r="AO8" s="26">
        <v>60</v>
      </c>
      <c r="AP8" s="26">
        <v>90</v>
      </c>
      <c r="AQ8" s="26">
        <v>105</v>
      </c>
      <c r="AR8" s="26">
        <v>100</v>
      </c>
      <c r="AS8" s="26">
        <v>100</v>
      </c>
      <c r="AT8" s="26">
        <v>100</v>
      </c>
      <c r="AU8" s="33">
        <v>60</v>
      </c>
      <c r="AV8" s="26">
        <v>60</v>
      </c>
      <c r="AW8" s="26">
        <v>60</v>
      </c>
      <c r="AX8" s="26">
        <v>60</v>
      </c>
      <c r="AY8" s="26">
        <v>60</v>
      </c>
      <c r="AZ8" s="26">
        <v>60</v>
      </c>
      <c r="BA8" s="33">
        <v>300</v>
      </c>
      <c r="BB8" s="26">
        <v>300</v>
      </c>
      <c r="BC8" s="26">
        <v>300</v>
      </c>
      <c r="BD8" s="26">
        <v>280</v>
      </c>
      <c r="BE8" s="26">
        <v>280</v>
      </c>
      <c r="BF8" s="26">
        <v>280</v>
      </c>
      <c r="BG8" s="26">
        <v>280</v>
      </c>
      <c r="BH8" s="26">
        <v>280</v>
      </c>
      <c r="BI8" s="26">
        <v>280</v>
      </c>
      <c r="BJ8" s="26">
        <v>360</v>
      </c>
      <c r="BK8" s="26">
        <v>360</v>
      </c>
      <c r="BL8" s="26">
        <v>360</v>
      </c>
      <c r="BM8" s="26">
        <v>360</v>
      </c>
      <c r="BN8" s="26">
        <v>240</v>
      </c>
      <c r="BO8" s="35">
        <v>90</v>
      </c>
      <c r="BP8" s="26">
        <v>90</v>
      </c>
      <c r="BQ8" s="26">
        <v>90</v>
      </c>
      <c r="BR8" s="26">
        <v>90</v>
      </c>
      <c r="BS8" s="26">
        <v>90</v>
      </c>
      <c r="BT8" s="26">
        <v>90</v>
      </c>
      <c r="BU8" s="26">
        <v>90</v>
      </c>
      <c r="BV8" s="33">
        <v>40</v>
      </c>
      <c r="BW8" s="26">
        <v>60</v>
      </c>
      <c r="BX8" s="26">
        <v>70</v>
      </c>
      <c r="BY8" s="26">
        <v>100</v>
      </c>
      <c r="BZ8" s="26">
        <v>100</v>
      </c>
      <c r="CA8" s="26">
        <v>100</v>
      </c>
      <c r="CB8" s="26">
        <v>100</v>
      </c>
      <c r="CC8" s="33">
        <v>60</v>
      </c>
      <c r="CD8" s="26">
        <v>75</v>
      </c>
      <c r="CE8" s="26">
        <v>90</v>
      </c>
      <c r="CF8" s="26">
        <v>100</v>
      </c>
      <c r="CG8" s="26">
        <v>100</v>
      </c>
      <c r="CH8" s="26">
        <v>100</v>
      </c>
      <c r="CI8" s="26">
        <v>105</v>
      </c>
      <c r="CJ8" s="33">
        <v>60</v>
      </c>
      <c r="CK8" s="26">
        <v>60</v>
      </c>
      <c r="CL8" s="26">
        <v>100</v>
      </c>
      <c r="CM8" s="26">
        <v>100</v>
      </c>
      <c r="CN8" s="26">
        <v>100</v>
      </c>
      <c r="CO8" s="26">
        <v>100</v>
      </c>
      <c r="CP8" s="26">
        <v>100</v>
      </c>
      <c r="CQ8" s="33">
        <v>210</v>
      </c>
      <c r="CR8" s="26">
        <v>260</v>
      </c>
      <c r="CS8" s="26">
        <v>210</v>
      </c>
      <c r="CT8" s="33">
        <v>240</v>
      </c>
      <c r="CU8" s="26">
        <v>170</v>
      </c>
      <c r="CV8" s="26">
        <v>210</v>
      </c>
      <c r="CW8" s="35">
        <v>90</v>
      </c>
      <c r="CX8" s="26">
        <v>90</v>
      </c>
      <c r="CY8" s="26">
        <v>90</v>
      </c>
      <c r="CZ8" s="26">
        <v>90</v>
      </c>
      <c r="DA8" s="33">
        <v>40</v>
      </c>
      <c r="DB8" s="26">
        <v>60</v>
      </c>
      <c r="DC8" s="26">
        <v>90</v>
      </c>
      <c r="DD8" s="26">
        <v>100</v>
      </c>
      <c r="DE8" s="26">
        <v>100</v>
      </c>
      <c r="DF8" s="26">
        <v>100</v>
      </c>
      <c r="DG8" s="26">
        <v>100</v>
      </c>
      <c r="DH8" s="33">
        <v>60</v>
      </c>
      <c r="DI8" s="26">
        <v>70</v>
      </c>
      <c r="DJ8" s="26">
        <v>90</v>
      </c>
      <c r="DK8" s="26">
        <v>100</v>
      </c>
      <c r="DL8" s="26">
        <v>100</v>
      </c>
      <c r="DM8" s="26">
        <v>100</v>
      </c>
      <c r="DN8" s="26">
        <v>100</v>
      </c>
      <c r="DO8" s="33">
        <v>50</v>
      </c>
      <c r="DP8" s="26">
        <v>60</v>
      </c>
      <c r="DQ8" s="26">
        <v>90</v>
      </c>
      <c r="DR8" s="26">
        <v>100</v>
      </c>
      <c r="DS8" s="26">
        <v>100</v>
      </c>
      <c r="DT8" s="26">
        <v>100</v>
      </c>
      <c r="DU8" s="26">
        <v>100</v>
      </c>
      <c r="DV8" s="39">
        <v>150</v>
      </c>
      <c r="DW8" s="35">
        <v>100</v>
      </c>
      <c r="DX8" s="26">
        <v>100</v>
      </c>
      <c r="DY8" s="26">
        <v>100</v>
      </c>
      <c r="DZ8" s="26">
        <v>100</v>
      </c>
      <c r="EA8" s="33">
        <v>90</v>
      </c>
      <c r="EB8" s="35">
        <v>60</v>
      </c>
      <c r="EC8" s="35">
        <v>80</v>
      </c>
      <c r="ED8" s="35">
        <v>60</v>
      </c>
      <c r="EE8" s="26">
        <v>60</v>
      </c>
      <c r="EF8" s="26">
        <v>60</v>
      </c>
      <c r="EG8" s="33">
        <v>90</v>
      </c>
      <c r="EH8" s="26">
        <v>90</v>
      </c>
      <c r="EI8" s="35">
        <v>100</v>
      </c>
      <c r="EJ8" s="26">
        <v>190</v>
      </c>
      <c r="EK8" s="33">
        <v>240</v>
      </c>
      <c r="EL8" s="26">
        <v>240</v>
      </c>
      <c r="EM8" s="35">
        <v>90</v>
      </c>
      <c r="EN8" s="35"/>
      <c r="EO8" s="33"/>
      <c r="EP8" s="33"/>
      <c r="EQ8" s="47"/>
      <c r="ER8" s="30"/>
      <c r="ES8" s="157"/>
    </row>
    <row r="9" spans="1:149" s="52" customFormat="1" ht="12.75" hidden="1" x14ac:dyDescent="0.2">
      <c r="A9" s="52" t="s">
        <v>62</v>
      </c>
      <c r="B9" s="92"/>
      <c r="C9" s="93"/>
      <c r="D9" s="94"/>
      <c r="E9" s="95"/>
      <c r="F9" s="96"/>
      <c r="G9" s="41" t="s">
        <v>6</v>
      </c>
      <c r="H9" s="27" t="s">
        <v>6</v>
      </c>
      <c r="I9" s="27" t="s">
        <v>6</v>
      </c>
      <c r="J9" s="27" t="s">
        <v>6</v>
      </c>
      <c r="K9" s="27" t="s">
        <v>6</v>
      </c>
      <c r="L9" s="27" t="s">
        <v>6</v>
      </c>
      <c r="M9" s="27" t="s">
        <v>6</v>
      </c>
      <c r="N9" s="27" t="s">
        <v>6</v>
      </c>
      <c r="O9" s="27" t="s">
        <v>6</v>
      </c>
      <c r="P9" s="27" t="s">
        <v>6</v>
      </c>
      <c r="Q9" s="27" t="s">
        <v>6</v>
      </c>
      <c r="R9" s="27" t="s">
        <v>6</v>
      </c>
      <c r="S9" s="27" t="s">
        <v>6</v>
      </c>
      <c r="T9" s="27" t="s">
        <v>6</v>
      </c>
      <c r="U9" s="27" t="s">
        <v>6</v>
      </c>
      <c r="V9" s="27" t="s">
        <v>6</v>
      </c>
      <c r="W9" s="27" t="s">
        <v>6</v>
      </c>
      <c r="X9" s="27" t="s">
        <v>6</v>
      </c>
      <c r="Y9" s="27" t="s">
        <v>6</v>
      </c>
      <c r="Z9" s="27" t="s">
        <v>6</v>
      </c>
      <c r="AA9" s="27" t="s">
        <v>6</v>
      </c>
      <c r="AB9" s="27" t="s">
        <v>6</v>
      </c>
      <c r="AC9" s="27" t="s">
        <v>6</v>
      </c>
      <c r="AD9" s="27" t="s">
        <v>6</v>
      </c>
      <c r="AE9" s="36" t="s">
        <v>6</v>
      </c>
      <c r="AF9" s="27" t="s">
        <v>6</v>
      </c>
      <c r="AG9" s="27" t="s">
        <v>6</v>
      </c>
      <c r="AH9" s="27" t="s">
        <v>6</v>
      </c>
      <c r="AI9" s="27" t="s">
        <v>6</v>
      </c>
      <c r="AJ9" s="27" t="s">
        <v>6</v>
      </c>
      <c r="AK9" s="27" t="s">
        <v>6</v>
      </c>
      <c r="AL9" s="27" t="s">
        <v>6</v>
      </c>
      <c r="AM9" s="27" t="s">
        <v>6</v>
      </c>
      <c r="AN9" s="27" t="s">
        <v>6</v>
      </c>
      <c r="AO9" s="27" t="s">
        <v>6</v>
      </c>
      <c r="AP9" s="27" t="s">
        <v>6</v>
      </c>
      <c r="AQ9" s="27" t="s">
        <v>6</v>
      </c>
      <c r="AR9" s="27" t="s">
        <v>6</v>
      </c>
      <c r="AS9" s="27" t="s">
        <v>6</v>
      </c>
      <c r="AT9" s="27" t="s">
        <v>6</v>
      </c>
      <c r="AU9" s="36" t="s">
        <v>6</v>
      </c>
      <c r="AV9" s="27" t="s">
        <v>6</v>
      </c>
      <c r="AW9" s="27" t="s">
        <v>6</v>
      </c>
      <c r="AX9" s="27" t="s">
        <v>6</v>
      </c>
      <c r="AY9" s="27" t="s">
        <v>6</v>
      </c>
      <c r="AZ9" s="27" t="s">
        <v>6</v>
      </c>
      <c r="BA9" s="36" t="s">
        <v>7</v>
      </c>
      <c r="BB9" s="27" t="s">
        <v>7</v>
      </c>
      <c r="BC9" s="27" t="s">
        <v>7</v>
      </c>
      <c r="BD9" s="27" t="s">
        <v>7</v>
      </c>
      <c r="BE9" s="27" t="s">
        <v>7</v>
      </c>
      <c r="BF9" s="27" t="s">
        <v>7</v>
      </c>
      <c r="BG9" s="27" t="s">
        <v>7</v>
      </c>
      <c r="BH9" s="27" t="s">
        <v>7</v>
      </c>
      <c r="BI9" s="27" t="s">
        <v>7</v>
      </c>
      <c r="BJ9" s="27" t="s">
        <v>7</v>
      </c>
      <c r="BK9" s="27" t="s">
        <v>7</v>
      </c>
      <c r="BL9" s="27" t="s">
        <v>7</v>
      </c>
      <c r="BM9" s="27" t="s">
        <v>7</v>
      </c>
      <c r="BN9" s="27" t="s">
        <v>7</v>
      </c>
      <c r="BO9" s="41" t="s">
        <v>6</v>
      </c>
      <c r="BP9" s="27" t="s">
        <v>6</v>
      </c>
      <c r="BQ9" s="27" t="s">
        <v>6</v>
      </c>
      <c r="BR9" s="27" t="s">
        <v>6</v>
      </c>
      <c r="BS9" s="27" t="s">
        <v>6</v>
      </c>
      <c r="BT9" s="27" t="s">
        <v>6</v>
      </c>
      <c r="BU9" s="27" t="s">
        <v>6</v>
      </c>
      <c r="BV9" s="36" t="s">
        <v>6</v>
      </c>
      <c r="BW9" s="27" t="s">
        <v>6</v>
      </c>
      <c r="BX9" s="27" t="s">
        <v>6</v>
      </c>
      <c r="BY9" s="27" t="s">
        <v>6</v>
      </c>
      <c r="BZ9" s="27" t="s">
        <v>6</v>
      </c>
      <c r="CA9" s="27" t="s">
        <v>6</v>
      </c>
      <c r="CB9" s="27" t="s">
        <v>6</v>
      </c>
      <c r="CC9" s="36" t="s">
        <v>6</v>
      </c>
      <c r="CD9" s="27" t="s">
        <v>6</v>
      </c>
      <c r="CE9" s="27" t="s">
        <v>6</v>
      </c>
      <c r="CF9" s="27" t="s">
        <v>6</v>
      </c>
      <c r="CG9" s="27" t="s">
        <v>6</v>
      </c>
      <c r="CH9" s="27" t="s">
        <v>6</v>
      </c>
      <c r="CI9" s="27" t="s">
        <v>6</v>
      </c>
      <c r="CJ9" s="36" t="s">
        <v>6</v>
      </c>
      <c r="CK9" s="27" t="s">
        <v>6</v>
      </c>
      <c r="CL9" s="27" t="s">
        <v>6</v>
      </c>
      <c r="CM9" s="27" t="s">
        <v>6</v>
      </c>
      <c r="CN9" s="27" t="s">
        <v>6</v>
      </c>
      <c r="CO9" s="27" t="s">
        <v>6</v>
      </c>
      <c r="CP9" s="27" t="s">
        <v>6</v>
      </c>
      <c r="CQ9" s="36" t="s">
        <v>7</v>
      </c>
      <c r="CR9" s="27" t="s">
        <v>7</v>
      </c>
      <c r="CS9" s="27" t="s">
        <v>7</v>
      </c>
      <c r="CT9" s="36" t="s">
        <v>7</v>
      </c>
      <c r="CU9" s="27" t="s">
        <v>7</v>
      </c>
      <c r="CV9" s="27" t="s">
        <v>7</v>
      </c>
      <c r="CW9" s="41" t="s">
        <v>6</v>
      </c>
      <c r="CX9" s="27" t="s">
        <v>6</v>
      </c>
      <c r="CY9" s="27" t="s">
        <v>6</v>
      </c>
      <c r="CZ9" s="27" t="s">
        <v>6</v>
      </c>
      <c r="DA9" s="36" t="s">
        <v>6</v>
      </c>
      <c r="DB9" s="27" t="s">
        <v>6</v>
      </c>
      <c r="DC9" s="27" t="s">
        <v>6</v>
      </c>
      <c r="DD9" s="27" t="s">
        <v>6</v>
      </c>
      <c r="DE9" s="27" t="s">
        <v>6</v>
      </c>
      <c r="DF9" s="27" t="s">
        <v>6</v>
      </c>
      <c r="DG9" s="27" t="s">
        <v>6</v>
      </c>
      <c r="DH9" s="36" t="s">
        <v>6</v>
      </c>
      <c r="DI9" s="27" t="s">
        <v>6</v>
      </c>
      <c r="DJ9" s="27" t="s">
        <v>6</v>
      </c>
      <c r="DK9" s="27" t="s">
        <v>6</v>
      </c>
      <c r="DL9" s="27" t="s">
        <v>6</v>
      </c>
      <c r="DM9" s="27" t="s">
        <v>6</v>
      </c>
      <c r="DN9" s="27" t="s">
        <v>6</v>
      </c>
      <c r="DO9" s="36" t="s">
        <v>6</v>
      </c>
      <c r="DP9" s="27" t="s">
        <v>6</v>
      </c>
      <c r="DQ9" s="27" t="s">
        <v>6</v>
      </c>
      <c r="DR9" s="27" t="s">
        <v>6</v>
      </c>
      <c r="DS9" s="27" t="s">
        <v>6</v>
      </c>
      <c r="DT9" s="27" t="s">
        <v>6</v>
      </c>
      <c r="DU9" s="27" t="s">
        <v>6</v>
      </c>
      <c r="DV9" s="36" t="s">
        <v>7</v>
      </c>
      <c r="DW9" s="41" t="s">
        <v>6</v>
      </c>
      <c r="DX9" s="27" t="s">
        <v>6</v>
      </c>
      <c r="DY9" s="27" t="s">
        <v>6</v>
      </c>
      <c r="DZ9" s="27" t="s">
        <v>6</v>
      </c>
      <c r="EA9" s="36" t="s">
        <v>6</v>
      </c>
      <c r="EB9" s="41" t="s">
        <v>6</v>
      </c>
      <c r="EC9" s="41" t="s">
        <v>6</v>
      </c>
      <c r="ED9" s="41" t="s">
        <v>6</v>
      </c>
      <c r="EE9" s="27" t="s">
        <v>6</v>
      </c>
      <c r="EF9" s="27" t="s">
        <v>6</v>
      </c>
      <c r="EG9" s="36" t="s">
        <v>7</v>
      </c>
      <c r="EH9" s="27" t="s">
        <v>7</v>
      </c>
      <c r="EI9" s="41" t="s">
        <v>6</v>
      </c>
      <c r="EJ9" s="27" t="s">
        <v>6</v>
      </c>
      <c r="EK9" s="36" t="s">
        <v>7</v>
      </c>
      <c r="EL9" s="27" t="s">
        <v>7</v>
      </c>
      <c r="EM9" s="41" t="s">
        <v>6</v>
      </c>
      <c r="EN9" s="45" t="s">
        <v>60</v>
      </c>
      <c r="EO9" s="46" t="s">
        <v>60</v>
      </c>
      <c r="EP9" s="46" t="s">
        <v>60</v>
      </c>
      <c r="EQ9" s="47"/>
      <c r="ER9" s="30"/>
      <c r="ES9" s="157"/>
    </row>
    <row r="10" spans="1:149" s="52" customFormat="1" ht="26.25" hidden="1" thickBot="1" x14ac:dyDescent="0.25">
      <c r="A10" s="86" t="s">
        <v>61</v>
      </c>
      <c r="B10" s="97"/>
      <c r="C10" s="98"/>
      <c r="D10" s="99"/>
      <c r="E10" s="100"/>
      <c r="F10" s="101"/>
      <c r="G10" s="42" t="s">
        <v>7</v>
      </c>
      <c r="H10" s="28" t="s">
        <v>7</v>
      </c>
      <c r="I10" s="28" t="s">
        <v>7</v>
      </c>
      <c r="J10" s="28" t="s">
        <v>7</v>
      </c>
      <c r="K10" s="28" t="s">
        <v>7</v>
      </c>
      <c r="L10" s="28" t="s">
        <v>7</v>
      </c>
      <c r="M10" s="28" t="s">
        <v>7</v>
      </c>
      <c r="N10" s="28" t="s">
        <v>7</v>
      </c>
      <c r="O10" s="28" t="s">
        <v>7</v>
      </c>
      <c r="P10" s="28" t="s">
        <v>7</v>
      </c>
      <c r="Q10" s="28" t="s">
        <v>7</v>
      </c>
      <c r="R10" s="28" t="s">
        <v>7</v>
      </c>
      <c r="S10" s="28" t="s">
        <v>7</v>
      </c>
      <c r="T10" s="28" t="s">
        <v>7</v>
      </c>
      <c r="U10" s="28" t="s">
        <v>7</v>
      </c>
      <c r="V10" s="28" t="s">
        <v>7</v>
      </c>
      <c r="W10" s="28" t="s">
        <v>7</v>
      </c>
      <c r="X10" s="28" t="s">
        <v>29</v>
      </c>
      <c r="Y10" s="28" t="s">
        <v>29</v>
      </c>
      <c r="Z10" s="28" t="s">
        <v>29</v>
      </c>
      <c r="AA10" s="28" t="s">
        <v>33</v>
      </c>
      <c r="AB10" s="28" t="s">
        <v>33</v>
      </c>
      <c r="AC10" s="28" t="s">
        <v>32</v>
      </c>
      <c r="AD10" s="28" t="s">
        <v>32</v>
      </c>
      <c r="AE10" s="37" t="s">
        <v>7</v>
      </c>
      <c r="AF10" s="28" t="s">
        <v>7</v>
      </c>
      <c r="AG10" s="28" t="s">
        <v>7</v>
      </c>
      <c r="AH10" s="28" t="s">
        <v>7</v>
      </c>
      <c r="AI10" s="28" t="s">
        <v>7</v>
      </c>
      <c r="AJ10" s="28" t="s">
        <v>7</v>
      </c>
      <c r="AK10" s="28" t="s">
        <v>7</v>
      </c>
      <c r="AL10" s="28" t="s">
        <v>7</v>
      </c>
      <c r="AM10" s="28" t="s">
        <v>7</v>
      </c>
      <c r="AN10" s="28" t="s">
        <v>29</v>
      </c>
      <c r="AO10" s="28" t="s">
        <v>29</v>
      </c>
      <c r="AP10" s="28" t="s">
        <v>29</v>
      </c>
      <c r="AQ10" s="28" t="s">
        <v>33</v>
      </c>
      <c r="AR10" s="28" t="s">
        <v>33</v>
      </c>
      <c r="AS10" s="28" t="s">
        <v>32</v>
      </c>
      <c r="AT10" s="28" t="s">
        <v>32</v>
      </c>
      <c r="AU10" s="37" t="s">
        <v>7</v>
      </c>
      <c r="AV10" s="28" t="s">
        <v>7</v>
      </c>
      <c r="AW10" s="28" t="s">
        <v>7</v>
      </c>
      <c r="AX10" s="28" t="s">
        <v>7</v>
      </c>
      <c r="AY10" s="28" t="s">
        <v>7</v>
      </c>
      <c r="AZ10" s="28" t="s">
        <v>7</v>
      </c>
      <c r="BA10" s="37" t="s">
        <v>7</v>
      </c>
      <c r="BB10" s="28" t="s">
        <v>7</v>
      </c>
      <c r="BC10" s="28" t="s">
        <v>7</v>
      </c>
      <c r="BD10" s="28" t="s">
        <v>7</v>
      </c>
      <c r="BE10" s="28" t="s">
        <v>7</v>
      </c>
      <c r="BF10" s="28" t="s">
        <v>7</v>
      </c>
      <c r="BG10" s="28" t="s">
        <v>7</v>
      </c>
      <c r="BH10" s="28" t="s">
        <v>7</v>
      </c>
      <c r="BI10" s="28" t="s">
        <v>29</v>
      </c>
      <c r="BJ10" s="28" t="s">
        <v>29</v>
      </c>
      <c r="BK10" s="28" t="s">
        <v>33</v>
      </c>
      <c r="BL10" s="28" t="s">
        <v>33</v>
      </c>
      <c r="BM10" s="28" t="s">
        <v>32</v>
      </c>
      <c r="BN10" s="28" t="s">
        <v>32</v>
      </c>
      <c r="BO10" s="42" t="s">
        <v>7</v>
      </c>
      <c r="BP10" s="28" t="s">
        <v>7</v>
      </c>
      <c r="BQ10" s="28" t="s">
        <v>7</v>
      </c>
      <c r="BR10" s="28" t="s">
        <v>7</v>
      </c>
      <c r="BS10" s="28" t="s">
        <v>7</v>
      </c>
      <c r="BT10" s="28" t="s">
        <v>7</v>
      </c>
      <c r="BU10" s="28" t="s">
        <v>7</v>
      </c>
      <c r="BV10" s="37" t="s">
        <v>29</v>
      </c>
      <c r="BW10" s="28" t="s">
        <v>29</v>
      </c>
      <c r="BX10" s="28" t="s">
        <v>29</v>
      </c>
      <c r="BY10" s="28" t="s">
        <v>33</v>
      </c>
      <c r="BZ10" s="28" t="s">
        <v>33</v>
      </c>
      <c r="CA10" s="28" t="s">
        <v>32</v>
      </c>
      <c r="CB10" s="28" t="s">
        <v>32</v>
      </c>
      <c r="CC10" s="37" t="s">
        <v>29</v>
      </c>
      <c r="CD10" s="28" t="s">
        <v>29</v>
      </c>
      <c r="CE10" s="28" t="s">
        <v>29</v>
      </c>
      <c r="CF10" s="28" t="s">
        <v>33</v>
      </c>
      <c r="CG10" s="28" t="s">
        <v>33</v>
      </c>
      <c r="CH10" s="28" t="s">
        <v>32</v>
      </c>
      <c r="CI10" s="28" t="s">
        <v>32</v>
      </c>
      <c r="CJ10" s="37" t="s">
        <v>29</v>
      </c>
      <c r="CK10" s="28" t="s">
        <v>29</v>
      </c>
      <c r="CL10" s="28" t="s">
        <v>29</v>
      </c>
      <c r="CM10" s="28" t="s">
        <v>33</v>
      </c>
      <c r="CN10" s="28" t="s">
        <v>33</v>
      </c>
      <c r="CO10" s="28" t="s">
        <v>32</v>
      </c>
      <c r="CP10" s="28" t="s">
        <v>32</v>
      </c>
      <c r="CQ10" s="37" t="s">
        <v>29</v>
      </c>
      <c r="CR10" s="28" t="s">
        <v>33</v>
      </c>
      <c r="CS10" s="28" t="s">
        <v>32</v>
      </c>
      <c r="CT10" s="37" t="s">
        <v>7</v>
      </c>
      <c r="CU10" s="28" t="s">
        <v>7</v>
      </c>
      <c r="CV10" s="28" t="s">
        <v>7</v>
      </c>
      <c r="CW10" s="42" t="s">
        <v>7</v>
      </c>
      <c r="CX10" s="28" t="s">
        <v>7</v>
      </c>
      <c r="CY10" s="28" t="s">
        <v>7</v>
      </c>
      <c r="CZ10" s="28" t="s">
        <v>7</v>
      </c>
      <c r="DA10" s="37" t="s">
        <v>29</v>
      </c>
      <c r="DB10" s="28" t="s">
        <v>29</v>
      </c>
      <c r="DC10" s="28" t="s">
        <v>29</v>
      </c>
      <c r="DD10" s="28" t="s">
        <v>33</v>
      </c>
      <c r="DE10" s="28" t="s">
        <v>33</v>
      </c>
      <c r="DF10" s="28" t="s">
        <v>32</v>
      </c>
      <c r="DG10" s="28" t="s">
        <v>32</v>
      </c>
      <c r="DH10" s="37" t="s">
        <v>29</v>
      </c>
      <c r="DI10" s="28" t="s">
        <v>29</v>
      </c>
      <c r="DJ10" s="28" t="s">
        <v>29</v>
      </c>
      <c r="DK10" s="28" t="s">
        <v>33</v>
      </c>
      <c r="DL10" s="28" t="s">
        <v>33</v>
      </c>
      <c r="DM10" s="28" t="s">
        <v>32</v>
      </c>
      <c r="DN10" s="28" t="s">
        <v>32</v>
      </c>
      <c r="DO10" s="37" t="s">
        <v>29</v>
      </c>
      <c r="DP10" s="28" t="s">
        <v>29</v>
      </c>
      <c r="DQ10" s="28" t="s">
        <v>29</v>
      </c>
      <c r="DR10" s="28" t="s">
        <v>33</v>
      </c>
      <c r="DS10" s="28" t="s">
        <v>33</v>
      </c>
      <c r="DT10" s="28" t="s">
        <v>32</v>
      </c>
      <c r="DU10" s="28" t="s">
        <v>32</v>
      </c>
      <c r="DV10" s="37" t="s">
        <v>7</v>
      </c>
      <c r="DW10" s="42" t="s">
        <v>7</v>
      </c>
      <c r="DX10" s="28" t="s">
        <v>7</v>
      </c>
      <c r="DY10" s="28" t="s">
        <v>7</v>
      </c>
      <c r="DZ10" s="28" t="s">
        <v>7</v>
      </c>
      <c r="EA10" s="37" t="s">
        <v>7</v>
      </c>
      <c r="EB10" s="42" t="s">
        <v>7</v>
      </c>
      <c r="EC10" s="42" t="s">
        <v>29</v>
      </c>
      <c r="ED10" s="42" t="s">
        <v>7</v>
      </c>
      <c r="EE10" s="28" t="s">
        <v>7</v>
      </c>
      <c r="EF10" s="28" t="s">
        <v>7</v>
      </c>
      <c r="EG10" s="37" t="s">
        <v>7</v>
      </c>
      <c r="EH10" s="28" t="s">
        <v>7</v>
      </c>
      <c r="EI10" s="42" t="s">
        <v>7</v>
      </c>
      <c r="EJ10" s="28" t="s">
        <v>7</v>
      </c>
      <c r="EK10" s="37" t="s">
        <v>7</v>
      </c>
      <c r="EL10" s="28" t="s">
        <v>7</v>
      </c>
      <c r="EM10" s="42" t="s">
        <v>29</v>
      </c>
      <c r="EN10" s="42"/>
      <c r="EO10" s="37"/>
      <c r="EP10" s="37"/>
      <c r="EQ10" s="48"/>
      <c r="ER10" s="31"/>
      <c r="ES10" s="158"/>
    </row>
    <row r="11" spans="1:149" s="52" customFormat="1" ht="119.25" hidden="1" customHeight="1" thickBot="1" x14ac:dyDescent="0.25">
      <c r="A11" s="86" t="s">
        <v>315</v>
      </c>
      <c r="B11" s="102" t="s">
        <v>74</v>
      </c>
      <c r="C11" s="103" t="s">
        <v>2</v>
      </c>
      <c r="D11" s="103" t="s">
        <v>73</v>
      </c>
      <c r="E11" s="104" t="s">
        <v>66</v>
      </c>
      <c r="F11" s="105" t="s">
        <v>105</v>
      </c>
      <c r="G11" s="106" t="s">
        <v>187</v>
      </c>
      <c r="H11" s="29" t="s">
        <v>224</v>
      </c>
      <c r="I11" s="29" t="s">
        <v>225</v>
      </c>
      <c r="J11" s="29" t="s">
        <v>226</v>
      </c>
      <c r="K11" s="29" t="s">
        <v>227</v>
      </c>
      <c r="L11" s="29" t="s">
        <v>217</v>
      </c>
      <c r="M11" s="29" t="s">
        <v>405</v>
      </c>
      <c r="N11" s="29" t="s">
        <v>218</v>
      </c>
      <c r="O11" s="29" t="s">
        <v>219</v>
      </c>
      <c r="P11" s="29" t="s">
        <v>220</v>
      </c>
      <c r="Q11" s="29" t="s">
        <v>221</v>
      </c>
      <c r="R11" s="29" t="s">
        <v>222</v>
      </c>
      <c r="S11" s="29" t="s">
        <v>223</v>
      </c>
      <c r="T11" s="29" t="s">
        <v>228</v>
      </c>
      <c r="U11" s="29" t="s">
        <v>229</v>
      </c>
      <c r="V11" s="29" t="s">
        <v>206</v>
      </c>
      <c r="W11" s="29" t="s">
        <v>230</v>
      </c>
      <c r="X11" s="29" t="s">
        <v>28</v>
      </c>
      <c r="Y11" s="29" t="s">
        <v>44</v>
      </c>
      <c r="Z11" s="29" t="s">
        <v>43</v>
      </c>
      <c r="AA11" s="29" t="s">
        <v>30</v>
      </c>
      <c r="AB11" s="29" t="s">
        <v>31</v>
      </c>
      <c r="AC11" s="29" t="s">
        <v>157</v>
      </c>
      <c r="AD11" s="29" t="s">
        <v>158</v>
      </c>
      <c r="AE11" s="40" t="s">
        <v>209</v>
      </c>
      <c r="AF11" s="29" t="s">
        <v>211</v>
      </c>
      <c r="AG11" s="107" t="s">
        <v>212</v>
      </c>
      <c r="AH11" s="107" t="s">
        <v>252</v>
      </c>
      <c r="AI11" s="107" t="s">
        <v>210</v>
      </c>
      <c r="AJ11" s="107" t="s">
        <v>213</v>
      </c>
      <c r="AK11" s="107" t="s">
        <v>214</v>
      </c>
      <c r="AL11" s="107" t="s">
        <v>215</v>
      </c>
      <c r="AM11" s="107" t="s">
        <v>216</v>
      </c>
      <c r="AN11" s="29" t="s">
        <v>34</v>
      </c>
      <c r="AO11" s="29" t="s">
        <v>35</v>
      </c>
      <c r="AP11" s="29" t="s">
        <v>42</v>
      </c>
      <c r="AQ11" s="29" t="s">
        <v>36</v>
      </c>
      <c r="AR11" s="29" t="s">
        <v>37</v>
      </c>
      <c r="AS11" s="29" t="s">
        <v>159</v>
      </c>
      <c r="AT11" s="29" t="s">
        <v>160</v>
      </c>
      <c r="AU11" s="40" t="s">
        <v>410</v>
      </c>
      <c r="AV11" s="29" t="s">
        <v>409</v>
      </c>
      <c r="AW11" s="29" t="s">
        <v>411</v>
      </c>
      <c r="AX11" s="29" t="s">
        <v>412</v>
      </c>
      <c r="AY11" s="29" t="s">
        <v>413</v>
      </c>
      <c r="AZ11" s="29" t="s">
        <v>414</v>
      </c>
      <c r="BA11" s="40" t="s">
        <v>249</v>
      </c>
      <c r="BB11" s="29" t="s">
        <v>250</v>
      </c>
      <c r="BC11" s="29" t="s">
        <v>251</v>
      </c>
      <c r="BD11" s="29" t="s">
        <v>245</v>
      </c>
      <c r="BE11" s="29" t="s">
        <v>246</v>
      </c>
      <c r="BF11" s="29" t="s">
        <v>247</v>
      </c>
      <c r="BG11" s="29" t="s">
        <v>628</v>
      </c>
      <c r="BH11" s="29" t="s">
        <v>248</v>
      </c>
      <c r="BI11" s="29" t="s">
        <v>38</v>
      </c>
      <c r="BJ11" s="29" t="s">
        <v>39</v>
      </c>
      <c r="BK11" s="29" t="s">
        <v>40</v>
      </c>
      <c r="BL11" s="29" t="s">
        <v>96</v>
      </c>
      <c r="BM11" s="29" t="s">
        <v>161</v>
      </c>
      <c r="BN11" s="29" t="s">
        <v>162</v>
      </c>
      <c r="BO11" s="108" t="s">
        <v>235</v>
      </c>
      <c r="BP11" s="154" t="s">
        <v>253</v>
      </c>
      <c r="BQ11" s="154" t="s">
        <v>234</v>
      </c>
      <c r="BR11" s="154" t="s">
        <v>622</v>
      </c>
      <c r="BS11" s="154" t="s">
        <v>623</v>
      </c>
      <c r="BT11" s="154" t="s">
        <v>626</v>
      </c>
      <c r="BU11" s="154" t="s">
        <v>231</v>
      </c>
      <c r="BV11" s="40" t="s">
        <v>191</v>
      </c>
      <c r="BW11" s="29" t="s">
        <v>76</v>
      </c>
      <c r="BX11" s="29" t="s">
        <v>77</v>
      </c>
      <c r="BY11" s="29" t="s">
        <v>141</v>
      </c>
      <c r="BZ11" s="29" t="s">
        <v>142</v>
      </c>
      <c r="CA11" s="29" t="s">
        <v>163</v>
      </c>
      <c r="CB11" s="29" t="s">
        <v>164</v>
      </c>
      <c r="CC11" s="40" t="s">
        <v>192</v>
      </c>
      <c r="CD11" s="29" t="s">
        <v>83</v>
      </c>
      <c r="CE11" s="29" t="s">
        <v>84</v>
      </c>
      <c r="CF11" s="29" t="s">
        <v>143</v>
      </c>
      <c r="CG11" s="29" t="s">
        <v>144</v>
      </c>
      <c r="CH11" s="29" t="s">
        <v>165</v>
      </c>
      <c r="CI11" s="29" t="s">
        <v>166</v>
      </c>
      <c r="CJ11" s="40" t="s">
        <v>193</v>
      </c>
      <c r="CK11" s="29" t="s">
        <v>85</v>
      </c>
      <c r="CL11" s="29" t="s">
        <v>86</v>
      </c>
      <c r="CM11" s="29" t="s">
        <v>145</v>
      </c>
      <c r="CN11" s="29" t="s">
        <v>146</v>
      </c>
      <c r="CO11" s="29" t="s">
        <v>167</v>
      </c>
      <c r="CP11" s="29" t="s">
        <v>168</v>
      </c>
      <c r="CQ11" s="40" t="s">
        <v>87</v>
      </c>
      <c r="CR11" s="29" t="s">
        <v>88</v>
      </c>
      <c r="CS11" s="29" t="s">
        <v>181</v>
      </c>
      <c r="CT11" s="40" t="s">
        <v>47</v>
      </c>
      <c r="CU11" s="29" t="s">
        <v>46</v>
      </c>
      <c r="CV11" s="29" t="s">
        <v>48</v>
      </c>
      <c r="CW11" s="106" t="s">
        <v>236</v>
      </c>
      <c r="CX11" s="29" t="s">
        <v>254</v>
      </c>
      <c r="CY11" s="29" t="s">
        <v>237</v>
      </c>
      <c r="CZ11" s="29" t="s">
        <v>232</v>
      </c>
      <c r="DA11" s="40" t="s">
        <v>194</v>
      </c>
      <c r="DB11" s="29" t="s">
        <v>89</v>
      </c>
      <c r="DC11" s="29" t="s">
        <v>90</v>
      </c>
      <c r="DD11" s="29" t="s">
        <v>147</v>
      </c>
      <c r="DE11" s="29" t="s">
        <v>148</v>
      </c>
      <c r="DF11" s="29" t="s">
        <v>169</v>
      </c>
      <c r="DG11" s="29" t="s">
        <v>170</v>
      </c>
      <c r="DH11" s="40" t="s">
        <v>195</v>
      </c>
      <c r="DI11" s="29" t="s">
        <v>91</v>
      </c>
      <c r="DJ11" s="29" t="s">
        <v>92</v>
      </c>
      <c r="DK11" s="29" t="s">
        <v>149</v>
      </c>
      <c r="DL11" s="29" t="s">
        <v>150</v>
      </c>
      <c r="DM11" s="29" t="s">
        <v>171</v>
      </c>
      <c r="DN11" s="29" t="s">
        <v>172</v>
      </c>
      <c r="DO11" s="40" t="s">
        <v>196</v>
      </c>
      <c r="DP11" s="29" t="s">
        <v>93</v>
      </c>
      <c r="DQ11" s="29" t="s">
        <v>94</v>
      </c>
      <c r="DR11" s="29" t="s">
        <v>151</v>
      </c>
      <c r="DS11" s="29" t="s">
        <v>152</v>
      </c>
      <c r="DT11" s="29" t="s">
        <v>173</v>
      </c>
      <c r="DU11" s="29" t="s">
        <v>174</v>
      </c>
      <c r="DV11" s="40" t="s">
        <v>179</v>
      </c>
      <c r="DW11" s="108" t="s">
        <v>233</v>
      </c>
      <c r="DX11" s="154" t="s">
        <v>238</v>
      </c>
      <c r="DY11" s="154" t="s">
        <v>239</v>
      </c>
      <c r="DZ11" s="154" t="s">
        <v>244</v>
      </c>
      <c r="EA11" s="109" t="s">
        <v>178</v>
      </c>
      <c r="EB11" s="108" t="s">
        <v>242</v>
      </c>
      <c r="EC11" s="108" t="s">
        <v>407</v>
      </c>
      <c r="ED11" s="106" t="s">
        <v>240</v>
      </c>
      <c r="EE11" s="29" t="s">
        <v>97</v>
      </c>
      <c r="EF11" s="29" t="s">
        <v>98</v>
      </c>
      <c r="EG11" s="40" t="s">
        <v>99</v>
      </c>
      <c r="EH11" s="29" t="s">
        <v>100</v>
      </c>
      <c r="EI11" s="106" t="s">
        <v>101</v>
      </c>
      <c r="EJ11" s="29" t="s">
        <v>102</v>
      </c>
      <c r="EK11" s="40" t="s">
        <v>103</v>
      </c>
      <c r="EL11" s="29" t="s">
        <v>104</v>
      </c>
      <c r="EM11" s="106" t="s">
        <v>80</v>
      </c>
      <c r="EN11" s="110" t="s">
        <v>50</v>
      </c>
      <c r="EO11" s="111" t="s">
        <v>50</v>
      </c>
      <c r="EP11" s="111" t="s">
        <v>50</v>
      </c>
      <c r="EQ11" s="112" t="s">
        <v>4</v>
      </c>
      <c r="ER11" s="113" t="s">
        <v>57</v>
      </c>
      <c r="ES11" s="159" t="s">
        <v>113</v>
      </c>
    </row>
    <row r="12" spans="1:149" s="52" customFormat="1" ht="119.25" customHeight="1" thickBot="1" x14ac:dyDescent="0.25">
      <c r="B12" s="102" t="str">
        <f t="shared" ref="B12:AG12" si="0">INDEX(StringSet,MATCH(B11,StringKeys,0),LanguageIndex)</f>
        <v>Name</v>
      </c>
      <c r="C12" s="103" t="str">
        <f t="shared" si="0"/>
        <v>Vorname</v>
      </c>
      <c r="D12" s="103" t="str">
        <f t="shared" si="0"/>
        <v>Geburtsdatum</v>
      </c>
      <c r="E12" s="104" t="str">
        <f t="shared" si="0"/>
        <v>Geschlecht</v>
      </c>
      <c r="F12" s="105" t="str">
        <f t="shared" si="0"/>
        <v>Altersgruppe</v>
      </c>
      <c r="G12" s="106" t="str">
        <f t="shared" si="0"/>
        <v>Cha Quan</v>
      </c>
      <c r="H12" s="29" t="str">
        <f t="shared" si="0"/>
        <v>Huaquan</v>
      </c>
      <c r="I12" s="29" t="str">
        <f t="shared" si="0"/>
        <v>Hongquan</v>
      </c>
      <c r="J12" s="29" t="str">
        <f t="shared" si="0"/>
        <v>Paoquan</v>
      </c>
      <c r="K12" s="29" t="str">
        <f t="shared" si="0"/>
        <v>Shaolinquan</v>
      </c>
      <c r="L12" s="29" t="str">
        <f t="shared" si="0"/>
        <v>Xingyiquan</v>
      </c>
      <c r="M12" s="29" t="str">
        <f t="shared" si="0"/>
        <v>Baguazhang</v>
      </c>
      <c r="N12" s="29" t="str">
        <f t="shared" si="0"/>
        <v>Wudangquan</v>
      </c>
      <c r="O12" s="29" t="str">
        <f t="shared" si="0"/>
        <v>Bajiquan</v>
      </c>
      <c r="P12" s="29" t="str">
        <f t="shared" si="0"/>
        <v>Pigua</v>
      </c>
      <c r="Q12" s="29" t="str">
        <f t="shared" si="0"/>
        <v>Tongbei</v>
      </c>
      <c r="R12" s="29" t="str">
        <f t="shared" si="0"/>
        <v>Fanzi</v>
      </c>
      <c r="S12" s="29" t="str">
        <f t="shared" si="0"/>
        <v>Chuojiao</v>
      </c>
      <c r="T12" s="29" t="str">
        <f t="shared" si="0"/>
        <v>Ditangquan</v>
      </c>
      <c r="U12" s="29" t="str">
        <f t="shared" si="0"/>
        <v>Zuiquan</v>
      </c>
      <c r="V12" s="29" t="str">
        <f t="shared" si="0"/>
        <v>Tierstile</v>
      </c>
      <c r="W12" s="29" t="str">
        <f t="shared" si="0"/>
        <v>Weitere trad. Nordstile</v>
      </c>
      <c r="X12" s="29" t="str">
        <f t="shared" si="0"/>
        <v>Changquan Basis</v>
      </c>
      <c r="Y12" s="29" t="str">
        <f t="shared" si="0"/>
        <v>Changquan 32</v>
      </c>
      <c r="Z12" s="29" t="str">
        <f t="shared" si="0"/>
        <v>Changquan 46</v>
      </c>
      <c r="AA12" s="29" t="str">
        <f t="shared" si="0"/>
        <v xml:space="preserve">Changquan Int. WKF I+II </v>
      </c>
      <c r="AB12" s="29" t="str">
        <f t="shared" si="0"/>
        <v>Changquan Freiform</v>
      </c>
      <c r="AC12" s="29" t="str">
        <f t="shared" si="0"/>
        <v>Changquan Int. WKF III</v>
      </c>
      <c r="AD12" s="29" t="str">
        <f t="shared" si="0"/>
        <v>Changquan Freiform m. Nandu</v>
      </c>
      <c r="AE12" s="40" t="str">
        <f t="shared" si="0"/>
        <v>Hung gar</v>
      </c>
      <c r="AF12" s="29" t="str">
        <f t="shared" si="0"/>
        <v>Chou gar</v>
      </c>
      <c r="AG12" s="107" t="str">
        <f t="shared" si="0"/>
        <v>Wuzuquan</v>
      </c>
      <c r="AH12" s="107" t="str">
        <f t="shared" ref="AH12:BT12" si="1">INDEX(StringSet,MATCH(AH11,StringKeys,0),LanguageIndex)</f>
        <v>Hongjia</v>
      </c>
      <c r="AI12" s="107" t="str">
        <f t="shared" si="1"/>
        <v>Choy Li Fut</v>
      </c>
      <c r="AJ12" s="107" t="str">
        <f t="shared" si="1"/>
        <v>Yongchun Xiaoniantou</v>
      </c>
      <c r="AK12" s="107" t="str">
        <f t="shared" si="1"/>
        <v>Yongchun Chenqiao</v>
      </c>
      <c r="AL12" s="107" t="str">
        <f t="shared" si="1"/>
        <v>Yongchun Biaozhi</v>
      </c>
      <c r="AM12" s="107" t="str">
        <f t="shared" si="1"/>
        <v>Weitere trad. Südstile</v>
      </c>
      <c r="AN12" s="29" t="str">
        <f t="shared" si="1"/>
        <v>Nanquan Basis</v>
      </c>
      <c r="AO12" s="29" t="str">
        <f t="shared" si="1"/>
        <v>Nanquan 32</v>
      </c>
      <c r="AP12" s="29" t="str">
        <f t="shared" si="1"/>
        <v>Nanquan 55</v>
      </c>
      <c r="AQ12" s="29" t="str">
        <f t="shared" si="1"/>
        <v>Nanquan Int. WKF I+II</v>
      </c>
      <c r="AR12" s="29" t="str">
        <f t="shared" si="1"/>
        <v>Nanquan Freiform</v>
      </c>
      <c r="AS12" s="29" t="str">
        <f t="shared" si="1"/>
        <v>Nanquan Int. WKF III</v>
      </c>
      <c r="AT12" s="29" t="str">
        <f t="shared" si="1"/>
        <v xml:space="preserve">Nanquan Freiform m. Nandu </v>
      </c>
      <c r="AU12" s="40" t="str">
        <f t="shared" si="1"/>
        <v>Shaolin Kempo -gn</v>
      </c>
      <c r="AV12" s="29" t="str">
        <f t="shared" ref="AV12" si="2">INDEX(StringSet,MATCH(AV11,StringKeys,0),LanguageIndex)</f>
        <v>Weitere Stile -gn</v>
      </c>
      <c r="AW12" s="29" t="str">
        <f t="shared" ref="AW12" si="3">INDEX(StringSet,MATCH(AW11,StringKeys,0),LanguageIndex)</f>
        <v>Shaolin Kempo gn-bn</v>
      </c>
      <c r="AX12" s="29" t="str">
        <f t="shared" si="1"/>
        <v>Weitere Stile gn-bn</v>
      </c>
      <c r="AY12" s="29" t="str">
        <f t="shared" ref="AY12" si="4">INDEX(StringSet,MATCH(AY11,StringKeys,0),LanguageIndex)</f>
        <v>Shaolin Kempo bn-sw</v>
      </c>
      <c r="AZ12" s="29" t="str">
        <f t="shared" si="1"/>
        <v>Weitere Stile bn-sw</v>
      </c>
      <c r="BA12" s="40" t="str">
        <f t="shared" si="1"/>
        <v>Chen</v>
      </c>
      <c r="BB12" s="29" t="str">
        <f t="shared" si="1"/>
        <v>He</v>
      </c>
      <c r="BC12" s="29" t="str">
        <f t="shared" si="1"/>
        <v>Zhaobao</v>
      </c>
      <c r="BD12" s="29" t="str">
        <f t="shared" si="1"/>
        <v>Yang</v>
      </c>
      <c r="BE12" s="29" t="str">
        <f t="shared" si="1"/>
        <v>Wu</v>
      </c>
      <c r="BF12" s="29" t="str">
        <f t="shared" si="1"/>
        <v>Sun</v>
      </c>
      <c r="BG12" s="29" t="str">
        <f t="shared" ref="BG12" si="5">INDEX(StringSet,MATCH(BG11,StringKeys,0),LanguageIndex)</f>
        <v>Wudang</v>
      </c>
      <c r="BH12" s="29" t="str">
        <f t="shared" si="1"/>
        <v>Weitere Taijiquan</v>
      </c>
      <c r="BI12" s="29" t="str">
        <f t="shared" si="1"/>
        <v>Taijiquan 24</v>
      </c>
      <c r="BJ12" s="29" t="str">
        <f t="shared" si="1"/>
        <v>Taijiquan 32</v>
      </c>
      <c r="BK12" s="29" t="str">
        <f t="shared" si="1"/>
        <v>Taijiquan 42</v>
      </c>
      <c r="BL12" s="29" t="str">
        <f t="shared" si="1"/>
        <v>Taijiquan 48</v>
      </c>
      <c r="BM12" s="29" t="str">
        <f t="shared" si="1"/>
        <v>Taijiquan Int. WKF III</v>
      </c>
      <c r="BN12" s="29" t="str">
        <f t="shared" si="1"/>
        <v xml:space="preserve">Taijiquan Freiform m. Nandu </v>
      </c>
      <c r="BO12" s="108" t="str">
        <f t="shared" si="1"/>
        <v>Hongjia Kurzwaffe</v>
      </c>
      <c r="BP12" s="154" t="str">
        <f t="shared" si="1"/>
        <v>Choy Li Fut Kurzwaffe</v>
      </c>
      <c r="BQ12" s="154" t="str">
        <f t="shared" si="1"/>
        <v>Yongchun Kurzwaffe</v>
      </c>
      <c r="BR12" s="154" t="str">
        <f t="shared" ref="BR12:BS12" si="6">INDEX(StringSet,MATCH(BR11,StringKeys,0),LanguageIndex)</f>
        <v>Bagua Kurzwaffen</v>
      </c>
      <c r="BS12" s="154" t="str">
        <f t="shared" si="6"/>
        <v>Xingyi Kurzwaffen</v>
      </c>
      <c r="BT12" s="154" t="str">
        <f t="shared" si="1"/>
        <v>Wudang Kurzwaffen</v>
      </c>
      <c r="BU12" s="154" t="str">
        <f t="shared" ref="BU12:CZ12" si="7">INDEX(StringSet,MATCH(BU11,StringKeys,0),LanguageIndex)</f>
        <v>Weitere trad. Kurzwaffen</v>
      </c>
      <c r="BV12" s="40" t="str">
        <f t="shared" si="7"/>
        <v>Jianshu Basis</v>
      </c>
      <c r="BW12" s="29" t="str">
        <f t="shared" si="7"/>
        <v>Jianshu 32</v>
      </c>
      <c r="BX12" s="29" t="str">
        <f t="shared" si="7"/>
        <v>Jianshu 52</v>
      </c>
      <c r="BY12" s="29" t="str">
        <f t="shared" si="7"/>
        <v xml:space="preserve">Jianshu Int. WKF I+II </v>
      </c>
      <c r="BZ12" s="29" t="str">
        <f t="shared" si="7"/>
        <v>Jianshu Freiform</v>
      </c>
      <c r="CA12" s="29" t="str">
        <f t="shared" si="7"/>
        <v>Jianshu Int. WKF III</v>
      </c>
      <c r="CB12" s="29" t="str">
        <f t="shared" si="7"/>
        <v>Jianshu Freiform m. Nandu</v>
      </c>
      <c r="CC12" s="40" t="str">
        <f t="shared" si="7"/>
        <v>Daoshu Basis</v>
      </c>
      <c r="CD12" s="29" t="str">
        <f t="shared" si="7"/>
        <v>Daoshu 32</v>
      </c>
      <c r="CE12" s="29" t="str">
        <f t="shared" si="7"/>
        <v>Daoshu 42</v>
      </c>
      <c r="CF12" s="29" t="str">
        <f t="shared" si="7"/>
        <v xml:space="preserve">Daoshu Int. WKF I+II </v>
      </c>
      <c r="CG12" s="29" t="str">
        <f t="shared" si="7"/>
        <v>Daoshu Freiform</v>
      </c>
      <c r="CH12" s="29" t="str">
        <f t="shared" si="7"/>
        <v>Daoshu Int. WKF III</v>
      </c>
      <c r="CI12" s="29" t="str">
        <f t="shared" si="7"/>
        <v>Daoshu Freiform m. Nandu</v>
      </c>
      <c r="CJ12" s="40" t="str">
        <f t="shared" si="7"/>
        <v>Nandao Basis</v>
      </c>
      <c r="CK12" s="29" t="str">
        <f t="shared" si="7"/>
        <v>Nandao 32</v>
      </c>
      <c r="CL12" s="29" t="str">
        <f t="shared" si="7"/>
        <v>Nandao 49</v>
      </c>
      <c r="CM12" s="29" t="str">
        <f t="shared" si="7"/>
        <v xml:space="preserve">Nandao Int. WKF I+II </v>
      </c>
      <c r="CN12" s="29" t="str">
        <f t="shared" si="7"/>
        <v>Nandao Freiform</v>
      </c>
      <c r="CO12" s="29" t="str">
        <f t="shared" si="7"/>
        <v>Nandao Int. WKF III</v>
      </c>
      <c r="CP12" s="29" t="str">
        <f t="shared" si="7"/>
        <v>Nandao Freiform m. Nandu</v>
      </c>
      <c r="CQ12" s="40" t="str">
        <f t="shared" si="7"/>
        <v>Taijijian 32</v>
      </c>
      <c r="CR12" s="29" t="str">
        <f t="shared" si="7"/>
        <v>Taijiian 42</v>
      </c>
      <c r="CS12" s="29" t="str">
        <f t="shared" si="7"/>
        <v>Taijijian Int. WKF III/ FF m. Nandu</v>
      </c>
      <c r="CT12" s="40" t="str">
        <f t="shared" si="7"/>
        <v>Trad. Taijijian</v>
      </c>
      <c r="CU12" s="29" t="str">
        <f t="shared" si="7"/>
        <v>Taiji-shan (Fächer)</v>
      </c>
      <c r="CV12" s="29" t="str">
        <f t="shared" si="7"/>
        <v>Trad. Taijidao (Säbel)</v>
      </c>
      <c r="CW12" s="106" t="str">
        <f t="shared" si="7"/>
        <v>Hongjia Langwaffe</v>
      </c>
      <c r="CX12" s="29" t="str">
        <f t="shared" si="7"/>
        <v>Choy Li Fut Langwaffe</v>
      </c>
      <c r="CY12" s="29" t="str">
        <f t="shared" si="7"/>
        <v>Yongchun Langwaffe</v>
      </c>
      <c r="CZ12" s="29" t="str">
        <f t="shared" si="7"/>
        <v>Weitere trad. Langwaffen</v>
      </c>
      <c r="DA12" s="40" t="str">
        <f t="shared" ref="DA12:EG12" si="8">INDEX(StringSet,MATCH(DA11,StringKeys,0),LanguageIndex)</f>
        <v>Gunshu Basis</v>
      </c>
      <c r="DB12" s="29" t="str">
        <f t="shared" si="8"/>
        <v>Gunshu 32</v>
      </c>
      <c r="DC12" s="29" t="str">
        <f t="shared" si="8"/>
        <v>Gunshu 48</v>
      </c>
      <c r="DD12" s="29" t="str">
        <f t="shared" si="8"/>
        <v xml:space="preserve">Gunshu Int. WKF I+II </v>
      </c>
      <c r="DE12" s="29" t="str">
        <f t="shared" si="8"/>
        <v>Gunshu Freiform</v>
      </c>
      <c r="DF12" s="29" t="str">
        <f t="shared" si="8"/>
        <v>Gunshu Int. WKF III</v>
      </c>
      <c r="DG12" s="29" t="str">
        <f t="shared" si="8"/>
        <v>Gunshu Freiform m. Nandu</v>
      </c>
      <c r="DH12" s="40" t="str">
        <f t="shared" si="8"/>
        <v>Qiangshu Basis</v>
      </c>
      <c r="DI12" s="29" t="str">
        <f t="shared" si="8"/>
        <v>Qiangshu 28</v>
      </c>
      <c r="DJ12" s="29" t="str">
        <f t="shared" si="8"/>
        <v>Qiangshu 44</v>
      </c>
      <c r="DK12" s="29" t="str">
        <f t="shared" si="8"/>
        <v xml:space="preserve">Qiangshu Int. WKF I+II </v>
      </c>
      <c r="DL12" s="29" t="str">
        <f t="shared" si="8"/>
        <v>Qiangshu Freiform</v>
      </c>
      <c r="DM12" s="29" t="str">
        <f t="shared" si="8"/>
        <v>Qiangshu Int. WKF III</v>
      </c>
      <c r="DN12" s="29" t="str">
        <f t="shared" si="8"/>
        <v>Qiangshu Freiform m. Nandu</v>
      </c>
      <c r="DO12" s="40" t="str">
        <f t="shared" si="8"/>
        <v>Nangun Basis</v>
      </c>
      <c r="DP12" s="29" t="str">
        <f t="shared" si="8"/>
        <v>Nangun 32</v>
      </c>
      <c r="DQ12" s="29" t="str">
        <f t="shared" si="8"/>
        <v>Nangun 44</v>
      </c>
      <c r="DR12" s="29" t="str">
        <f t="shared" si="8"/>
        <v xml:space="preserve">Nangun Int. WKF I+II </v>
      </c>
      <c r="DS12" s="29" t="str">
        <f t="shared" si="8"/>
        <v>Nangun Freiform</v>
      </c>
      <c r="DT12" s="29" t="str">
        <f t="shared" si="8"/>
        <v>Nangun Int. WKF III</v>
      </c>
      <c r="DU12" s="29" t="str">
        <f t="shared" si="8"/>
        <v>Nangun Freiform m. Nandu</v>
      </c>
      <c r="DV12" s="40" t="str">
        <f t="shared" si="8"/>
        <v>Taiji Langwaffen</v>
      </c>
      <c r="DW12" s="108" t="str">
        <f t="shared" si="8"/>
        <v>Hongjia Doppelwaffe</v>
      </c>
      <c r="DX12" s="154" t="str">
        <f t="shared" si="8"/>
        <v>Cailifu Doppelwaffe</v>
      </c>
      <c r="DY12" s="154" t="str">
        <f t="shared" si="8"/>
        <v>Yongchun Doppelwaffe</v>
      </c>
      <c r="DZ12" s="154" t="str">
        <f t="shared" si="8"/>
        <v>Weitere Doppelwaffen</v>
      </c>
      <c r="EA12" s="109" t="str">
        <f t="shared" si="8"/>
        <v>Flexible Waffe</v>
      </c>
      <c r="EB12" s="108" t="str">
        <f t="shared" si="8"/>
        <v>Holzpuppe</v>
      </c>
      <c r="EC12" s="108" t="str">
        <f t="shared" si="8"/>
        <v>Musikform</v>
      </c>
      <c r="ED12" s="106" t="str">
        <f t="shared" si="8"/>
        <v>Yongchun Partner</v>
      </c>
      <c r="EE12" s="29" t="str">
        <f t="shared" si="8"/>
        <v>KF Partner mit Waffen</v>
      </c>
      <c r="EF12" s="29" t="str">
        <f t="shared" si="8"/>
        <v>KF Partner ohne Waffen</v>
      </c>
      <c r="EG12" s="40" t="str">
        <f t="shared" si="8"/>
        <v>TJ Partner mit Waffen</v>
      </c>
      <c r="EH12" s="29" t="str">
        <f t="shared" ref="EH12:ES12" si="9">INDEX(StringSet,MATCH(EH11,StringKeys,0),LanguageIndex)</f>
        <v>TJ Partner ohne Waffen</v>
      </c>
      <c r="EI12" s="106" t="str">
        <f t="shared" si="9"/>
        <v>KF Gruppen mit Waffen</v>
      </c>
      <c r="EJ12" s="29" t="str">
        <f t="shared" si="9"/>
        <v>KF Gruppen ohne Waffen</v>
      </c>
      <c r="EK12" s="40" t="str">
        <f t="shared" si="9"/>
        <v>TJ Gruppen mit Waffen</v>
      </c>
      <c r="EL12" s="29" t="str">
        <f t="shared" si="9"/>
        <v>TJ Gruppen ohne Waffen</v>
      </c>
      <c r="EM12" s="106" t="str">
        <f t="shared" si="9"/>
        <v>Selbstverteidigung</v>
      </c>
      <c r="EN12" s="110" t="str">
        <f t="shared" si="9"/>
        <v>Gewicht</v>
      </c>
      <c r="EO12" s="111" t="str">
        <f t="shared" ref="EO12" si="10">INDEX(StringSet,MATCH(EO11,StringKeys,0),LanguageIndex)</f>
        <v>Gewicht</v>
      </c>
      <c r="EP12" s="111" t="str">
        <f t="shared" si="9"/>
        <v>Gewicht</v>
      </c>
      <c r="EQ12" s="112" t="str">
        <f t="shared" si="9"/>
        <v>Anzahl Formen</v>
      </c>
      <c r="ER12" s="113" t="str">
        <f t="shared" si="9"/>
        <v>Kosten</v>
      </c>
      <c r="ES12" s="159" t="str">
        <f t="shared" si="9"/>
        <v>Bezahlt</v>
      </c>
    </row>
    <row r="13" spans="1:149" x14ac:dyDescent="0.2">
      <c r="B13" s="115"/>
      <c r="C13" s="116"/>
      <c r="D13" s="117"/>
      <c r="E13" s="118"/>
      <c r="F13" s="96" t="str">
        <f t="shared" ref="F13:F44" si="11">IF(B:B&lt;&gt;"",VLOOKUP(D:D,rngAgeClasses,2,TRUE),"")</f>
        <v/>
      </c>
      <c r="G13" s="119"/>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1"/>
      <c r="AF13" s="120"/>
      <c r="AG13" s="120"/>
      <c r="AH13" s="120"/>
      <c r="AI13" s="120"/>
      <c r="AJ13" s="120"/>
      <c r="AK13" s="120"/>
      <c r="AL13" s="120"/>
      <c r="AM13" s="120"/>
      <c r="AN13" s="120"/>
      <c r="AO13" s="120"/>
      <c r="AP13" s="120"/>
      <c r="AQ13" s="120"/>
      <c r="AR13" s="120"/>
      <c r="AS13" s="120"/>
      <c r="AT13" s="120"/>
      <c r="AU13" s="121"/>
      <c r="AV13" s="120"/>
      <c r="AW13" s="120"/>
      <c r="AX13" s="120"/>
      <c r="AY13" s="120"/>
      <c r="AZ13" s="120"/>
      <c r="BA13" s="121"/>
      <c r="BB13" s="120"/>
      <c r="BC13" s="120"/>
      <c r="BD13" s="120"/>
      <c r="BE13" s="120"/>
      <c r="BF13" s="120"/>
      <c r="BG13" s="120"/>
      <c r="BH13" s="120"/>
      <c r="BI13" s="120"/>
      <c r="BJ13" s="120"/>
      <c r="BK13" s="120"/>
      <c r="BL13" s="120"/>
      <c r="BM13" s="120"/>
      <c r="BN13" s="120"/>
      <c r="BO13" s="119"/>
      <c r="BP13" s="120"/>
      <c r="BQ13" s="120"/>
      <c r="BR13" s="120"/>
      <c r="BS13" s="120"/>
      <c r="BT13" s="120"/>
      <c r="BU13" s="120"/>
      <c r="BV13" s="121"/>
      <c r="BW13" s="120"/>
      <c r="BX13" s="120"/>
      <c r="BY13" s="120"/>
      <c r="BZ13" s="120"/>
      <c r="CA13" s="120"/>
      <c r="CB13" s="120"/>
      <c r="CC13" s="121"/>
      <c r="CD13" s="120"/>
      <c r="CE13" s="120"/>
      <c r="CF13" s="120"/>
      <c r="CG13" s="120"/>
      <c r="CH13" s="120"/>
      <c r="CI13" s="120"/>
      <c r="CJ13" s="121"/>
      <c r="CK13" s="120"/>
      <c r="CL13" s="120"/>
      <c r="CM13" s="120"/>
      <c r="CN13" s="120"/>
      <c r="CO13" s="120"/>
      <c r="CP13" s="120"/>
      <c r="CQ13" s="121"/>
      <c r="CR13" s="120"/>
      <c r="CS13" s="120"/>
      <c r="CT13" s="121"/>
      <c r="CU13" s="120"/>
      <c r="CV13" s="120"/>
      <c r="CW13" s="119"/>
      <c r="CX13" s="120"/>
      <c r="CY13" s="120"/>
      <c r="CZ13" s="120"/>
      <c r="DA13" s="121"/>
      <c r="DB13" s="120"/>
      <c r="DC13" s="120"/>
      <c r="DD13" s="120"/>
      <c r="DE13" s="120"/>
      <c r="DF13" s="120"/>
      <c r="DG13" s="120"/>
      <c r="DH13" s="121"/>
      <c r="DI13" s="120"/>
      <c r="DJ13" s="120"/>
      <c r="DK13" s="120"/>
      <c r="DL13" s="120"/>
      <c r="DM13" s="120"/>
      <c r="DN13" s="120"/>
      <c r="DO13" s="121"/>
      <c r="DP13" s="120"/>
      <c r="DQ13" s="120"/>
      <c r="DR13" s="120"/>
      <c r="DS13" s="120"/>
      <c r="DT13" s="120"/>
      <c r="DU13" s="120"/>
      <c r="DV13" s="121"/>
      <c r="DW13" s="119"/>
      <c r="DX13" s="120"/>
      <c r="DY13" s="120"/>
      <c r="DZ13" s="120"/>
      <c r="EA13" s="121"/>
      <c r="EB13" s="119"/>
      <c r="EC13" s="119"/>
      <c r="ED13" s="119"/>
      <c r="EE13" s="120"/>
      <c r="EF13" s="120"/>
      <c r="EG13" s="121"/>
      <c r="EH13" s="120"/>
      <c r="EI13" s="119"/>
      <c r="EJ13" s="120"/>
      <c r="EK13" s="121"/>
      <c r="EL13" s="120"/>
      <c r="EM13" s="119"/>
      <c r="EN13" s="122"/>
      <c r="EO13" s="123"/>
      <c r="EP13" s="123"/>
      <c r="EQ13" s="81" t="str">
        <f t="shared" ref="EQ13:EQ44" si="12">IF(B:B&lt;&gt;"",COUNTA(G13:EP13),"")</f>
        <v/>
      </c>
      <c r="ER13" s="82" t="str">
        <f>IF(B:B&lt;&gt;"",VLOOKUP('Entry Form|Teilnehmer'!EQ:EQ,rngCostTable,2,TRUE),"")</f>
        <v/>
      </c>
      <c r="ES13" s="160"/>
    </row>
    <row r="14" spans="1:149" x14ac:dyDescent="0.2">
      <c r="F14" s="96" t="str">
        <f t="shared" si="11"/>
        <v/>
      </c>
      <c r="EQ14" s="81" t="str">
        <f t="shared" si="12"/>
        <v/>
      </c>
      <c r="ER14" s="82" t="str">
        <f>IF(B:B&lt;&gt;"",VLOOKUP('Entry Form|Teilnehmer'!EQ:EQ,rngCostTable,2,TRUE),"")</f>
        <v/>
      </c>
    </row>
    <row r="15" spans="1:149" x14ac:dyDescent="0.2">
      <c r="F15" s="96" t="str">
        <f t="shared" si="11"/>
        <v/>
      </c>
      <c r="EQ15" s="81" t="str">
        <f t="shared" si="12"/>
        <v/>
      </c>
      <c r="ER15" s="82" t="str">
        <f>IF(B:B&lt;&gt;"",VLOOKUP('Entry Form|Teilnehmer'!EQ:EQ,rngCostTable,2,TRUE),"")</f>
        <v/>
      </c>
    </row>
    <row r="16" spans="1:149" x14ac:dyDescent="0.2">
      <c r="F16" s="96" t="str">
        <f t="shared" si="11"/>
        <v/>
      </c>
      <c r="EQ16" s="81" t="str">
        <f t="shared" si="12"/>
        <v/>
      </c>
      <c r="ER16" s="82" t="str">
        <f>IF(B:B&lt;&gt;"",VLOOKUP('Entry Form|Teilnehmer'!EQ:EQ,rngCostTable,2,TRUE),"")</f>
        <v/>
      </c>
    </row>
    <row r="17" spans="6:148" x14ac:dyDescent="0.2">
      <c r="F17" s="96" t="str">
        <f t="shared" si="11"/>
        <v/>
      </c>
      <c r="EQ17" s="81" t="str">
        <f t="shared" si="12"/>
        <v/>
      </c>
      <c r="ER17" s="82" t="str">
        <f>IF(B:B&lt;&gt;"",VLOOKUP('Entry Form|Teilnehmer'!EQ:EQ,rngCostTable,2,TRUE),"")</f>
        <v/>
      </c>
    </row>
    <row r="18" spans="6:148" x14ac:dyDescent="0.2">
      <c r="F18" s="96" t="str">
        <f t="shared" si="11"/>
        <v/>
      </c>
      <c r="EQ18" s="81" t="str">
        <f t="shared" si="12"/>
        <v/>
      </c>
      <c r="ER18" s="82" t="str">
        <f>IF(B:B&lt;&gt;"",VLOOKUP('Entry Form|Teilnehmer'!EQ:EQ,rngCostTable,2,TRUE),"")</f>
        <v/>
      </c>
    </row>
    <row r="19" spans="6:148" x14ac:dyDescent="0.2">
      <c r="F19" s="96" t="str">
        <f t="shared" si="11"/>
        <v/>
      </c>
      <c r="EQ19" s="81" t="str">
        <f t="shared" si="12"/>
        <v/>
      </c>
      <c r="ER19" s="82" t="str">
        <f>IF(B:B&lt;&gt;"",VLOOKUP('Entry Form|Teilnehmer'!EQ:EQ,rngCostTable,2,TRUE),"")</f>
        <v/>
      </c>
    </row>
    <row r="20" spans="6:148" x14ac:dyDescent="0.2">
      <c r="F20" s="96" t="str">
        <f t="shared" si="11"/>
        <v/>
      </c>
      <c r="EQ20" s="81" t="str">
        <f t="shared" si="12"/>
        <v/>
      </c>
      <c r="ER20" s="82" t="str">
        <f>IF(B:B&lt;&gt;"",VLOOKUP('Entry Form|Teilnehmer'!EQ:EQ,rngCostTable,2,TRUE),"")</f>
        <v/>
      </c>
    </row>
    <row r="21" spans="6:148" x14ac:dyDescent="0.2">
      <c r="F21" s="96" t="str">
        <f t="shared" si="11"/>
        <v/>
      </c>
      <c r="EQ21" s="81" t="str">
        <f t="shared" si="12"/>
        <v/>
      </c>
      <c r="ER21" s="82" t="str">
        <f>IF(B:B&lt;&gt;"",VLOOKUP('Entry Form|Teilnehmer'!EQ:EQ,rngCostTable,2,TRUE),"")</f>
        <v/>
      </c>
    </row>
    <row r="22" spans="6:148" x14ac:dyDescent="0.2">
      <c r="F22" s="96" t="str">
        <f t="shared" si="11"/>
        <v/>
      </c>
      <c r="EQ22" s="81" t="str">
        <f t="shared" si="12"/>
        <v/>
      </c>
      <c r="ER22" s="82" t="str">
        <f>IF(B:B&lt;&gt;"",VLOOKUP('Entry Form|Teilnehmer'!EQ:EQ,rngCostTable,2,TRUE),"")</f>
        <v/>
      </c>
    </row>
    <row r="23" spans="6:148" x14ac:dyDescent="0.2">
      <c r="F23" s="96" t="str">
        <f t="shared" si="11"/>
        <v/>
      </c>
      <c r="EQ23" s="81" t="str">
        <f t="shared" si="12"/>
        <v/>
      </c>
      <c r="ER23" s="82" t="str">
        <f>IF(B:B&lt;&gt;"",VLOOKUP('Entry Form|Teilnehmer'!EQ:EQ,rngCostTable,2,TRUE),"")</f>
        <v/>
      </c>
    </row>
    <row r="24" spans="6:148" x14ac:dyDescent="0.2">
      <c r="F24" s="96" t="str">
        <f t="shared" si="11"/>
        <v/>
      </c>
      <c r="EQ24" s="81" t="str">
        <f t="shared" si="12"/>
        <v/>
      </c>
      <c r="ER24" s="82" t="str">
        <f>IF(B:B&lt;&gt;"",VLOOKUP('Entry Form|Teilnehmer'!EQ:EQ,rngCostTable,2,TRUE),"")</f>
        <v/>
      </c>
    </row>
    <row r="25" spans="6:148" x14ac:dyDescent="0.2">
      <c r="F25" s="96" t="str">
        <f t="shared" si="11"/>
        <v/>
      </c>
      <c r="EQ25" s="81" t="str">
        <f t="shared" si="12"/>
        <v/>
      </c>
      <c r="ER25" s="82" t="str">
        <f>IF(B:B&lt;&gt;"",VLOOKUP('Entry Form|Teilnehmer'!EQ:EQ,rngCostTable,2,TRUE),"")</f>
        <v/>
      </c>
    </row>
    <row r="26" spans="6:148" x14ac:dyDescent="0.2">
      <c r="F26" s="96" t="str">
        <f t="shared" si="11"/>
        <v/>
      </c>
      <c r="EQ26" s="81" t="str">
        <f t="shared" si="12"/>
        <v/>
      </c>
      <c r="ER26" s="82" t="str">
        <f>IF(B:B&lt;&gt;"",VLOOKUP('Entry Form|Teilnehmer'!EQ:EQ,rngCostTable,2,TRUE),"")</f>
        <v/>
      </c>
    </row>
    <row r="27" spans="6:148" x14ac:dyDescent="0.2">
      <c r="F27" s="96" t="str">
        <f t="shared" si="11"/>
        <v/>
      </c>
      <c r="EQ27" s="81" t="str">
        <f t="shared" si="12"/>
        <v/>
      </c>
      <c r="ER27" s="82" t="str">
        <f>IF(B:B&lt;&gt;"",VLOOKUP('Entry Form|Teilnehmer'!EQ:EQ,rngCostTable,2,TRUE),"")</f>
        <v/>
      </c>
    </row>
    <row r="28" spans="6:148" x14ac:dyDescent="0.2">
      <c r="F28" s="96" t="str">
        <f t="shared" si="11"/>
        <v/>
      </c>
      <c r="EQ28" s="81" t="str">
        <f t="shared" si="12"/>
        <v/>
      </c>
      <c r="ER28" s="82" t="str">
        <f>IF(B:B&lt;&gt;"",VLOOKUP('Entry Form|Teilnehmer'!EQ:EQ,rngCostTable,2,TRUE),"")</f>
        <v/>
      </c>
    </row>
    <row r="29" spans="6:148" x14ac:dyDescent="0.2">
      <c r="F29" s="96" t="str">
        <f t="shared" si="11"/>
        <v/>
      </c>
      <c r="EQ29" s="81" t="str">
        <f t="shared" si="12"/>
        <v/>
      </c>
      <c r="ER29" s="82" t="str">
        <f>IF(B:B&lt;&gt;"",VLOOKUP('Entry Form|Teilnehmer'!EQ:EQ,rngCostTable,2,TRUE),"")</f>
        <v/>
      </c>
    </row>
    <row r="30" spans="6:148" x14ac:dyDescent="0.2">
      <c r="F30" s="96" t="str">
        <f t="shared" si="11"/>
        <v/>
      </c>
      <c r="EQ30" s="81" t="str">
        <f t="shared" si="12"/>
        <v/>
      </c>
      <c r="ER30" s="82" t="str">
        <f>IF(B:B&lt;&gt;"",VLOOKUP('Entry Form|Teilnehmer'!EQ:EQ,rngCostTable,2,TRUE),"")</f>
        <v/>
      </c>
    </row>
    <row r="31" spans="6:148" x14ac:dyDescent="0.2">
      <c r="F31" s="96" t="str">
        <f t="shared" si="11"/>
        <v/>
      </c>
      <c r="EQ31" s="81" t="str">
        <f t="shared" si="12"/>
        <v/>
      </c>
      <c r="ER31" s="82" t="str">
        <f>IF(B:B&lt;&gt;"",VLOOKUP('Entry Form|Teilnehmer'!EQ:EQ,rngCostTable,2,TRUE),"")</f>
        <v/>
      </c>
    </row>
    <row r="32" spans="6:148" x14ac:dyDescent="0.2">
      <c r="F32" s="96" t="str">
        <f t="shared" si="11"/>
        <v/>
      </c>
      <c r="EQ32" s="81" t="str">
        <f t="shared" si="12"/>
        <v/>
      </c>
      <c r="ER32" s="82" t="str">
        <f>IF(B:B&lt;&gt;"",VLOOKUP('Entry Form|Teilnehmer'!EQ:EQ,rngCostTable,2,TRUE),"")</f>
        <v/>
      </c>
    </row>
    <row r="33" spans="6:148" x14ac:dyDescent="0.2">
      <c r="F33" s="96" t="str">
        <f t="shared" si="11"/>
        <v/>
      </c>
      <c r="EQ33" s="81" t="str">
        <f t="shared" si="12"/>
        <v/>
      </c>
      <c r="ER33" s="82" t="str">
        <f>IF(B:B&lt;&gt;"",VLOOKUP('Entry Form|Teilnehmer'!EQ:EQ,rngCostTable,2,TRUE),"")</f>
        <v/>
      </c>
    </row>
    <row r="34" spans="6:148" x14ac:dyDescent="0.2">
      <c r="F34" s="96" t="str">
        <f t="shared" si="11"/>
        <v/>
      </c>
      <c r="EQ34" s="81" t="str">
        <f t="shared" si="12"/>
        <v/>
      </c>
      <c r="ER34" s="82" t="str">
        <f>IF(B:B&lt;&gt;"",VLOOKUP('Entry Form|Teilnehmer'!EQ:EQ,rngCostTable,2,TRUE),"")</f>
        <v/>
      </c>
    </row>
    <row r="35" spans="6:148" x14ac:dyDescent="0.2">
      <c r="F35" s="96" t="str">
        <f t="shared" si="11"/>
        <v/>
      </c>
      <c r="EQ35" s="81" t="str">
        <f t="shared" si="12"/>
        <v/>
      </c>
      <c r="ER35" s="82" t="str">
        <f>IF(B:B&lt;&gt;"",VLOOKUP('Entry Form|Teilnehmer'!EQ:EQ,rngCostTable,2,TRUE),"")</f>
        <v/>
      </c>
    </row>
    <row r="36" spans="6:148" x14ac:dyDescent="0.2">
      <c r="F36" s="96" t="str">
        <f t="shared" si="11"/>
        <v/>
      </c>
      <c r="EQ36" s="81" t="str">
        <f t="shared" si="12"/>
        <v/>
      </c>
      <c r="ER36" s="82" t="str">
        <f>IF(B:B&lt;&gt;"",VLOOKUP('Entry Form|Teilnehmer'!EQ:EQ,rngCostTable,2,TRUE),"")</f>
        <v/>
      </c>
    </row>
    <row r="37" spans="6:148" x14ac:dyDescent="0.2">
      <c r="F37" s="96" t="str">
        <f t="shared" si="11"/>
        <v/>
      </c>
      <c r="EQ37" s="81" t="str">
        <f t="shared" si="12"/>
        <v/>
      </c>
      <c r="ER37" s="82" t="str">
        <f>IF(B:B&lt;&gt;"",VLOOKUP('Entry Form|Teilnehmer'!EQ:EQ,rngCostTable,2,TRUE),"")</f>
        <v/>
      </c>
    </row>
    <row r="38" spans="6:148" x14ac:dyDescent="0.2">
      <c r="F38" s="96" t="str">
        <f t="shared" si="11"/>
        <v/>
      </c>
      <c r="EQ38" s="81" t="str">
        <f t="shared" si="12"/>
        <v/>
      </c>
      <c r="ER38" s="82" t="str">
        <f>IF(B:B&lt;&gt;"",VLOOKUP('Entry Form|Teilnehmer'!EQ:EQ,rngCostTable,2,TRUE),"")</f>
        <v/>
      </c>
    </row>
    <row r="39" spans="6:148" x14ac:dyDescent="0.2">
      <c r="F39" s="96" t="str">
        <f t="shared" si="11"/>
        <v/>
      </c>
      <c r="EQ39" s="81" t="str">
        <f t="shared" si="12"/>
        <v/>
      </c>
      <c r="ER39" s="82" t="str">
        <f>IF(B:B&lt;&gt;"",VLOOKUP('Entry Form|Teilnehmer'!EQ:EQ,rngCostTable,2,TRUE),"")</f>
        <v/>
      </c>
    </row>
    <row r="40" spans="6:148" x14ac:dyDescent="0.2">
      <c r="F40" s="96" t="str">
        <f t="shared" si="11"/>
        <v/>
      </c>
      <c r="EQ40" s="81" t="str">
        <f t="shared" si="12"/>
        <v/>
      </c>
      <c r="ER40" s="82" t="str">
        <f>IF(B:B&lt;&gt;"",VLOOKUP('Entry Form|Teilnehmer'!EQ:EQ,rngCostTable,2,TRUE),"")</f>
        <v/>
      </c>
    </row>
    <row r="41" spans="6:148" x14ac:dyDescent="0.2">
      <c r="F41" s="96" t="str">
        <f t="shared" si="11"/>
        <v/>
      </c>
      <c r="EQ41" s="81" t="str">
        <f t="shared" si="12"/>
        <v/>
      </c>
      <c r="ER41" s="82" t="str">
        <f>IF(B:B&lt;&gt;"",VLOOKUP('Entry Form|Teilnehmer'!EQ:EQ,rngCostTable,2,TRUE),"")</f>
        <v/>
      </c>
    </row>
    <row r="42" spans="6:148" x14ac:dyDescent="0.2">
      <c r="F42" s="96" t="str">
        <f t="shared" si="11"/>
        <v/>
      </c>
      <c r="EQ42" s="81" t="str">
        <f t="shared" si="12"/>
        <v/>
      </c>
      <c r="ER42" s="82" t="str">
        <f>IF(B:B&lt;&gt;"",VLOOKUP('Entry Form|Teilnehmer'!EQ:EQ,rngCostTable,2,TRUE),"")</f>
        <v/>
      </c>
    </row>
    <row r="43" spans="6:148" x14ac:dyDescent="0.2">
      <c r="F43" s="96" t="str">
        <f t="shared" si="11"/>
        <v/>
      </c>
      <c r="EQ43" s="81" t="str">
        <f t="shared" si="12"/>
        <v/>
      </c>
      <c r="ER43" s="82" t="str">
        <f>IF(B:B&lt;&gt;"",VLOOKUP('Entry Form|Teilnehmer'!EQ:EQ,rngCostTable,2,TRUE),"")</f>
        <v/>
      </c>
    </row>
    <row r="44" spans="6:148" x14ac:dyDescent="0.2">
      <c r="F44" s="96" t="str">
        <f t="shared" si="11"/>
        <v/>
      </c>
      <c r="EQ44" s="81" t="str">
        <f t="shared" si="12"/>
        <v/>
      </c>
      <c r="ER44" s="82" t="str">
        <f>IF(B:B&lt;&gt;"",VLOOKUP('Entry Form|Teilnehmer'!EQ:EQ,rngCostTable,2,TRUE),"")</f>
        <v/>
      </c>
    </row>
    <row r="45" spans="6:148" x14ac:dyDescent="0.2">
      <c r="F45" s="96" t="str">
        <f t="shared" ref="F45:F76" si="13">IF(B:B&lt;&gt;"",VLOOKUP(D:D,rngAgeClasses,2,TRUE),"")</f>
        <v/>
      </c>
      <c r="EQ45" s="81" t="str">
        <f t="shared" ref="EQ45:EQ76" si="14">IF(B:B&lt;&gt;"",COUNTA(G45:EP45),"")</f>
        <v/>
      </c>
      <c r="ER45" s="82" t="str">
        <f>IF(B:B&lt;&gt;"",VLOOKUP('Entry Form|Teilnehmer'!EQ:EQ,rngCostTable,2,TRUE),"")</f>
        <v/>
      </c>
    </row>
    <row r="46" spans="6:148" x14ac:dyDescent="0.2">
      <c r="F46" s="96" t="str">
        <f t="shared" si="13"/>
        <v/>
      </c>
      <c r="EQ46" s="81" t="str">
        <f t="shared" si="14"/>
        <v/>
      </c>
      <c r="ER46" s="82" t="str">
        <f>IF(B:B&lt;&gt;"",VLOOKUP('Entry Form|Teilnehmer'!EQ:EQ,rngCostTable,2,TRUE),"")</f>
        <v/>
      </c>
    </row>
    <row r="47" spans="6:148" x14ac:dyDescent="0.2">
      <c r="F47" s="96" t="str">
        <f t="shared" si="13"/>
        <v/>
      </c>
      <c r="EQ47" s="81" t="str">
        <f t="shared" si="14"/>
        <v/>
      </c>
      <c r="ER47" s="82" t="str">
        <f>IF(B:B&lt;&gt;"",VLOOKUP('Entry Form|Teilnehmer'!EQ:EQ,rngCostTable,2,TRUE),"")</f>
        <v/>
      </c>
    </row>
    <row r="48" spans="6:148" x14ac:dyDescent="0.2">
      <c r="F48" s="96" t="str">
        <f t="shared" si="13"/>
        <v/>
      </c>
      <c r="EQ48" s="81" t="str">
        <f t="shared" si="14"/>
        <v/>
      </c>
      <c r="ER48" s="82" t="str">
        <f>IF(B:B&lt;&gt;"",VLOOKUP('Entry Form|Teilnehmer'!EQ:EQ,rngCostTable,2,TRUE),"")</f>
        <v/>
      </c>
    </row>
    <row r="49" spans="6:148" x14ac:dyDescent="0.2">
      <c r="F49" s="96" t="str">
        <f t="shared" si="13"/>
        <v/>
      </c>
      <c r="EQ49" s="81" t="str">
        <f t="shared" si="14"/>
        <v/>
      </c>
      <c r="ER49" s="82" t="str">
        <f>IF(B:B&lt;&gt;"",VLOOKUP('Entry Form|Teilnehmer'!EQ:EQ,rngCostTable,2,TRUE),"")</f>
        <v/>
      </c>
    </row>
    <row r="50" spans="6:148" x14ac:dyDescent="0.2">
      <c r="F50" s="96" t="str">
        <f t="shared" si="13"/>
        <v/>
      </c>
      <c r="EQ50" s="81" t="str">
        <f t="shared" si="14"/>
        <v/>
      </c>
      <c r="ER50" s="82" t="str">
        <f>IF(B:B&lt;&gt;"",VLOOKUP('Entry Form|Teilnehmer'!EQ:EQ,rngCostTable,2,TRUE),"")</f>
        <v/>
      </c>
    </row>
    <row r="51" spans="6:148" x14ac:dyDescent="0.2">
      <c r="F51" s="96" t="str">
        <f t="shared" si="13"/>
        <v/>
      </c>
      <c r="EQ51" s="81" t="str">
        <f t="shared" si="14"/>
        <v/>
      </c>
      <c r="ER51" s="82" t="str">
        <f>IF(B:B&lt;&gt;"",VLOOKUP('Entry Form|Teilnehmer'!EQ:EQ,rngCostTable,2,TRUE),"")</f>
        <v/>
      </c>
    </row>
    <row r="52" spans="6:148" x14ac:dyDescent="0.2">
      <c r="F52" s="96" t="str">
        <f t="shared" si="13"/>
        <v/>
      </c>
      <c r="EQ52" s="81" t="str">
        <f t="shared" si="14"/>
        <v/>
      </c>
      <c r="ER52" s="82" t="str">
        <f>IF(B:B&lt;&gt;"",VLOOKUP('Entry Form|Teilnehmer'!EQ:EQ,rngCostTable,2,TRUE),"")</f>
        <v/>
      </c>
    </row>
    <row r="53" spans="6:148" x14ac:dyDescent="0.2">
      <c r="F53" s="96" t="str">
        <f t="shared" si="13"/>
        <v/>
      </c>
      <c r="EQ53" s="81" t="str">
        <f t="shared" si="14"/>
        <v/>
      </c>
      <c r="ER53" s="82" t="str">
        <f>IF(B:B&lt;&gt;"",VLOOKUP('Entry Form|Teilnehmer'!EQ:EQ,rngCostTable,2,TRUE),"")</f>
        <v/>
      </c>
    </row>
    <row r="54" spans="6:148" x14ac:dyDescent="0.2">
      <c r="F54" s="96" t="str">
        <f t="shared" si="13"/>
        <v/>
      </c>
      <c r="EQ54" s="81" t="str">
        <f t="shared" si="14"/>
        <v/>
      </c>
      <c r="ER54" s="82" t="str">
        <f>IF(B:B&lt;&gt;"",VLOOKUP('Entry Form|Teilnehmer'!EQ:EQ,rngCostTable,2,TRUE),"")</f>
        <v/>
      </c>
    </row>
    <row r="55" spans="6:148" x14ac:dyDescent="0.2">
      <c r="F55" s="96" t="str">
        <f t="shared" si="13"/>
        <v/>
      </c>
      <c r="EQ55" s="81" t="str">
        <f t="shared" si="14"/>
        <v/>
      </c>
      <c r="ER55" s="82" t="str">
        <f>IF(B:B&lt;&gt;"",VLOOKUP('Entry Form|Teilnehmer'!EQ:EQ,rngCostTable,2,TRUE),"")</f>
        <v/>
      </c>
    </row>
    <row r="56" spans="6:148" x14ac:dyDescent="0.2">
      <c r="F56" s="96" t="str">
        <f t="shared" si="13"/>
        <v/>
      </c>
      <c r="EQ56" s="81" t="str">
        <f t="shared" si="14"/>
        <v/>
      </c>
      <c r="ER56" s="82" t="str">
        <f>IF(B:B&lt;&gt;"",VLOOKUP('Entry Form|Teilnehmer'!EQ:EQ,rngCostTable,2,TRUE),"")</f>
        <v/>
      </c>
    </row>
    <row r="57" spans="6:148" x14ac:dyDescent="0.2">
      <c r="F57" s="96" t="str">
        <f t="shared" si="13"/>
        <v/>
      </c>
      <c r="EQ57" s="81" t="str">
        <f t="shared" si="14"/>
        <v/>
      </c>
      <c r="ER57" s="82" t="str">
        <f>IF(B:B&lt;&gt;"",VLOOKUP('Entry Form|Teilnehmer'!EQ:EQ,rngCostTable,2,TRUE),"")</f>
        <v/>
      </c>
    </row>
    <row r="58" spans="6:148" x14ac:dyDescent="0.2">
      <c r="F58" s="96" t="str">
        <f t="shared" si="13"/>
        <v/>
      </c>
      <c r="EQ58" s="81" t="str">
        <f t="shared" si="14"/>
        <v/>
      </c>
      <c r="ER58" s="82" t="str">
        <f>IF(B:B&lt;&gt;"",VLOOKUP('Entry Form|Teilnehmer'!EQ:EQ,rngCostTable,2,TRUE),"")</f>
        <v/>
      </c>
    </row>
    <row r="59" spans="6:148" x14ac:dyDescent="0.2">
      <c r="F59" s="96" t="str">
        <f t="shared" si="13"/>
        <v/>
      </c>
      <c r="EQ59" s="81" t="str">
        <f t="shared" si="14"/>
        <v/>
      </c>
      <c r="ER59" s="82" t="str">
        <f>IF(B:B&lt;&gt;"",VLOOKUP('Entry Form|Teilnehmer'!EQ:EQ,rngCostTable,2,TRUE),"")</f>
        <v/>
      </c>
    </row>
    <row r="60" spans="6:148" x14ac:dyDescent="0.2">
      <c r="F60" s="96" t="str">
        <f t="shared" si="13"/>
        <v/>
      </c>
      <c r="EQ60" s="81" t="str">
        <f t="shared" si="14"/>
        <v/>
      </c>
      <c r="ER60" s="82" t="str">
        <f>IF(B:B&lt;&gt;"",VLOOKUP('Entry Form|Teilnehmer'!EQ:EQ,rngCostTable,2,TRUE),"")</f>
        <v/>
      </c>
    </row>
    <row r="61" spans="6:148" x14ac:dyDescent="0.2">
      <c r="F61" s="96" t="str">
        <f t="shared" si="13"/>
        <v/>
      </c>
      <c r="EQ61" s="81" t="str">
        <f t="shared" si="14"/>
        <v/>
      </c>
      <c r="ER61" s="82" t="str">
        <f>IF(B:B&lt;&gt;"",VLOOKUP('Entry Form|Teilnehmer'!EQ:EQ,rngCostTable,2,TRUE),"")</f>
        <v/>
      </c>
    </row>
    <row r="62" spans="6:148" x14ac:dyDescent="0.2">
      <c r="F62" s="96" t="str">
        <f t="shared" si="13"/>
        <v/>
      </c>
      <c r="EQ62" s="81" t="str">
        <f t="shared" si="14"/>
        <v/>
      </c>
      <c r="ER62" s="82" t="str">
        <f>IF(B:B&lt;&gt;"",VLOOKUP('Entry Form|Teilnehmer'!EQ:EQ,rngCostTable,2,TRUE),"")</f>
        <v/>
      </c>
    </row>
    <row r="63" spans="6:148" x14ac:dyDescent="0.2">
      <c r="F63" s="96" t="str">
        <f t="shared" si="13"/>
        <v/>
      </c>
      <c r="EQ63" s="81" t="str">
        <f t="shared" si="14"/>
        <v/>
      </c>
      <c r="ER63" s="82" t="str">
        <f>IF(B:B&lt;&gt;"",VLOOKUP('Entry Form|Teilnehmer'!EQ:EQ,rngCostTable,2,TRUE),"")</f>
        <v/>
      </c>
    </row>
    <row r="64" spans="6:148" x14ac:dyDescent="0.2">
      <c r="F64" s="96" t="str">
        <f t="shared" si="13"/>
        <v/>
      </c>
      <c r="EQ64" s="81" t="str">
        <f t="shared" si="14"/>
        <v/>
      </c>
      <c r="ER64" s="82" t="str">
        <f>IF(B:B&lt;&gt;"",VLOOKUP('Entry Form|Teilnehmer'!EQ:EQ,rngCostTable,2,TRUE),"")</f>
        <v/>
      </c>
    </row>
    <row r="65" spans="6:148" x14ac:dyDescent="0.2">
      <c r="F65" s="96" t="str">
        <f t="shared" si="13"/>
        <v/>
      </c>
      <c r="EQ65" s="81" t="str">
        <f t="shared" si="14"/>
        <v/>
      </c>
      <c r="ER65" s="82" t="str">
        <f>IF(B:B&lt;&gt;"",VLOOKUP('Entry Form|Teilnehmer'!EQ:EQ,rngCostTable,2,TRUE),"")</f>
        <v/>
      </c>
    </row>
    <row r="66" spans="6:148" x14ac:dyDescent="0.2">
      <c r="F66" s="96" t="str">
        <f t="shared" si="13"/>
        <v/>
      </c>
      <c r="EQ66" s="81" t="str">
        <f t="shared" si="14"/>
        <v/>
      </c>
      <c r="ER66" s="82" t="str">
        <f>IF(B:B&lt;&gt;"",VLOOKUP('Entry Form|Teilnehmer'!EQ:EQ,rngCostTable,2,TRUE),"")</f>
        <v/>
      </c>
    </row>
    <row r="67" spans="6:148" x14ac:dyDescent="0.2">
      <c r="F67" s="96" t="str">
        <f t="shared" si="13"/>
        <v/>
      </c>
      <c r="EQ67" s="81" t="str">
        <f t="shared" si="14"/>
        <v/>
      </c>
      <c r="ER67" s="82" t="str">
        <f>IF(B:B&lt;&gt;"",VLOOKUP('Entry Form|Teilnehmer'!EQ:EQ,rngCostTable,2,TRUE),"")</f>
        <v/>
      </c>
    </row>
    <row r="68" spans="6:148" x14ac:dyDescent="0.2">
      <c r="F68" s="96" t="str">
        <f t="shared" si="13"/>
        <v/>
      </c>
      <c r="EQ68" s="81" t="str">
        <f t="shared" si="14"/>
        <v/>
      </c>
      <c r="ER68" s="82" t="str">
        <f>IF(B:B&lt;&gt;"",VLOOKUP('Entry Form|Teilnehmer'!EQ:EQ,rngCostTable,2,TRUE),"")</f>
        <v/>
      </c>
    </row>
    <row r="69" spans="6:148" x14ac:dyDescent="0.2">
      <c r="F69" s="96" t="str">
        <f t="shared" si="13"/>
        <v/>
      </c>
      <c r="EQ69" s="81" t="str">
        <f t="shared" si="14"/>
        <v/>
      </c>
      <c r="ER69" s="82" t="str">
        <f>IF(B:B&lt;&gt;"",VLOOKUP('Entry Form|Teilnehmer'!EQ:EQ,rngCostTable,2,TRUE),"")</f>
        <v/>
      </c>
    </row>
    <row r="70" spans="6:148" x14ac:dyDescent="0.2">
      <c r="F70" s="96" t="str">
        <f t="shared" si="13"/>
        <v/>
      </c>
      <c r="EQ70" s="81" t="str">
        <f t="shared" si="14"/>
        <v/>
      </c>
      <c r="ER70" s="82" t="str">
        <f>IF(B:B&lt;&gt;"",VLOOKUP('Entry Form|Teilnehmer'!EQ:EQ,rngCostTable,2,TRUE),"")</f>
        <v/>
      </c>
    </row>
    <row r="71" spans="6:148" x14ac:dyDescent="0.2">
      <c r="F71" s="96" t="str">
        <f t="shared" si="13"/>
        <v/>
      </c>
      <c r="EQ71" s="81" t="str">
        <f t="shared" si="14"/>
        <v/>
      </c>
      <c r="ER71" s="82" t="str">
        <f>IF(B:B&lt;&gt;"",VLOOKUP('Entry Form|Teilnehmer'!EQ:EQ,rngCostTable,2,TRUE),"")</f>
        <v/>
      </c>
    </row>
    <row r="72" spans="6:148" x14ac:dyDescent="0.2">
      <c r="F72" s="96" t="str">
        <f t="shared" si="13"/>
        <v/>
      </c>
      <c r="EQ72" s="81" t="str">
        <f t="shared" si="14"/>
        <v/>
      </c>
      <c r="ER72" s="82" t="str">
        <f>IF(B:B&lt;&gt;"",VLOOKUP('Entry Form|Teilnehmer'!EQ:EQ,rngCostTable,2,TRUE),"")</f>
        <v/>
      </c>
    </row>
    <row r="73" spans="6:148" x14ac:dyDescent="0.2">
      <c r="F73" s="96" t="str">
        <f t="shared" si="13"/>
        <v/>
      </c>
      <c r="EQ73" s="81" t="str">
        <f t="shared" si="14"/>
        <v/>
      </c>
      <c r="ER73" s="82" t="str">
        <f>IF(B:B&lt;&gt;"",VLOOKUP('Entry Form|Teilnehmer'!EQ:EQ,rngCostTable,2,TRUE),"")</f>
        <v/>
      </c>
    </row>
    <row r="74" spans="6:148" x14ac:dyDescent="0.2">
      <c r="F74" s="96" t="str">
        <f t="shared" si="13"/>
        <v/>
      </c>
      <c r="EQ74" s="81" t="str">
        <f t="shared" si="14"/>
        <v/>
      </c>
      <c r="ER74" s="82" t="str">
        <f>IF(B:B&lt;&gt;"",VLOOKUP('Entry Form|Teilnehmer'!EQ:EQ,rngCostTable,2,TRUE),"")</f>
        <v/>
      </c>
    </row>
    <row r="75" spans="6:148" x14ac:dyDescent="0.2">
      <c r="F75" s="96" t="str">
        <f t="shared" si="13"/>
        <v/>
      </c>
      <c r="EQ75" s="81" t="str">
        <f t="shared" si="14"/>
        <v/>
      </c>
      <c r="ER75" s="82" t="str">
        <f>IF(B:B&lt;&gt;"",VLOOKUP('Entry Form|Teilnehmer'!EQ:EQ,rngCostTable,2,TRUE),"")</f>
        <v/>
      </c>
    </row>
    <row r="76" spans="6:148" x14ac:dyDescent="0.2">
      <c r="F76" s="96" t="str">
        <f t="shared" si="13"/>
        <v/>
      </c>
      <c r="EQ76" s="81" t="str">
        <f t="shared" si="14"/>
        <v/>
      </c>
      <c r="ER76" s="82" t="str">
        <f>IF(B:B&lt;&gt;"",VLOOKUP('Entry Form|Teilnehmer'!EQ:EQ,rngCostTable,2,TRUE),"")</f>
        <v/>
      </c>
    </row>
    <row r="77" spans="6:148" x14ac:dyDescent="0.2">
      <c r="F77" s="96" t="str">
        <f t="shared" ref="F77:F108" si="15">IF(B:B&lt;&gt;"",VLOOKUP(D:D,rngAgeClasses,2,TRUE),"")</f>
        <v/>
      </c>
      <c r="EQ77" s="81" t="str">
        <f t="shared" ref="EQ77:EQ108" si="16">IF(B:B&lt;&gt;"",COUNTA(G77:EP77),"")</f>
        <v/>
      </c>
      <c r="ER77" s="82" t="str">
        <f>IF(B:B&lt;&gt;"",VLOOKUP('Entry Form|Teilnehmer'!EQ:EQ,rngCostTable,2,TRUE),"")</f>
        <v/>
      </c>
    </row>
    <row r="78" spans="6:148" x14ac:dyDescent="0.2">
      <c r="F78" s="96" t="str">
        <f t="shared" si="15"/>
        <v/>
      </c>
      <c r="EQ78" s="81" t="str">
        <f t="shared" si="16"/>
        <v/>
      </c>
      <c r="ER78" s="82" t="str">
        <f>IF(B:B&lt;&gt;"",VLOOKUP('Entry Form|Teilnehmer'!EQ:EQ,rngCostTable,2,TRUE),"")</f>
        <v/>
      </c>
    </row>
    <row r="79" spans="6:148" x14ac:dyDescent="0.2">
      <c r="F79" s="96" t="str">
        <f t="shared" si="15"/>
        <v/>
      </c>
      <c r="EQ79" s="81" t="str">
        <f t="shared" si="16"/>
        <v/>
      </c>
      <c r="ER79" s="82" t="str">
        <f>IF(B:B&lt;&gt;"",VLOOKUP('Entry Form|Teilnehmer'!EQ:EQ,rngCostTable,2,TRUE),"")</f>
        <v/>
      </c>
    </row>
    <row r="80" spans="6:148" x14ac:dyDescent="0.2">
      <c r="F80" s="96" t="str">
        <f t="shared" si="15"/>
        <v/>
      </c>
      <c r="EQ80" s="81" t="str">
        <f t="shared" si="16"/>
        <v/>
      </c>
      <c r="ER80" s="82" t="str">
        <f>IF(B:B&lt;&gt;"",VLOOKUP('Entry Form|Teilnehmer'!EQ:EQ,rngCostTable,2,TRUE),"")</f>
        <v/>
      </c>
    </row>
    <row r="81" spans="6:148" x14ac:dyDescent="0.2">
      <c r="F81" s="96" t="str">
        <f t="shared" si="15"/>
        <v/>
      </c>
      <c r="EQ81" s="81" t="str">
        <f t="shared" si="16"/>
        <v/>
      </c>
      <c r="ER81" s="82" t="str">
        <f>IF(B:B&lt;&gt;"",VLOOKUP('Entry Form|Teilnehmer'!EQ:EQ,rngCostTable,2,TRUE),"")</f>
        <v/>
      </c>
    </row>
    <row r="82" spans="6:148" x14ac:dyDescent="0.2">
      <c r="F82" s="96" t="str">
        <f t="shared" si="15"/>
        <v/>
      </c>
      <c r="EQ82" s="81" t="str">
        <f t="shared" si="16"/>
        <v/>
      </c>
      <c r="ER82" s="82" t="str">
        <f>IF(B:B&lt;&gt;"",VLOOKUP('Entry Form|Teilnehmer'!EQ:EQ,rngCostTable,2,TRUE),"")</f>
        <v/>
      </c>
    </row>
    <row r="83" spans="6:148" x14ac:dyDescent="0.2">
      <c r="F83" s="96" t="str">
        <f t="shared" si="15"/>
        <v/>
      </c>
      <c r="EQ83" s="81" t="str">
        <f t="shared" si="16"/>
        <v/>
      </c>
      <c r="ER83" s="82" t="str">
        <f>IF(B:B&lt;&gt;"",VLOOKUP('Entry Form|Teilnehmer'!EQ:EQ,rngCostTable,2,TRUE),"")</f>
        <v/>
      </c>
    </row>
    <row r="84" spans="6:148" x14ac:dyDescent="0.2">
      <c r="F84" s="96" t="str">
        <f t="shared" si="15"/>
        <v/>
      </c>
      <c r="EQ84" s="81" t="str">
        <f t="shared" si="16"/>
        <v/>
      </c>
      <c r="ER84" s="82" t="str">
        <f>IF(B:B&lt;&gt;"",VLOOKUP('Entry Form|Teilnehmer'!EQ:EQ,rngCostTable,2,TRUE),"")</f>
        <v/>
      </c>
    </row>
    <row r="85" spans="6:148" x14ac:dyDescent="0.2">
      <c r="F85" s="96" t="str">
        <f t="shared" si="15"/>
        <v/>
      </c>
      <c r="EQ85" s="81" t="str">
        <f t="shared" si="16"/>
        <v/>
      </c>
      <c r="ER85" s="82" t="str">
        <f>IF(B:B&lt;&gt;"",VLOOKUP('Entry Form|Teilnehmer'!EQ:EQ,rngCostTable,2,TRUE),"")</f>
        <v/>
      </c>
    </row>
    <row r="86" spans="6:148" x14ac:dyDescent="0.2">
      <c r="F86" s="96" t="str">
        <f t="shared" si="15"/>
        <v/>
      </c>
      <c r="EQ86" s="81" t="str">
        <f t="shared" si="16"/>
        <v/>
      </c>
      <c r="ER86" s="82" t="str">
        <f>IF(B:B&lt;&gt;"",VLOOKUP('Entry Form|Teilnehmer'!EQ:EQ,rngCostTable,2,TRUE),"")</f>
        <v/>
      </c>
    </row>
    <row r="87" spans="6:148" x14ac:dyDescent="0.2">
      <c r="F87" s="96" t="str">
        <f t="shared" si="15"/>
        <v/>
      </c>
      <c r="EQ87" s="81" t="str">
        <f t="shared" si="16"/>
        <v/>
      </c>
      <c r="ER87" s="82" t="str">
        <f>IF(B:B&lt;&gt;"",VLOOKUP('Entry Form|Teilnehmer'!EQ:EQ,rngCostTable,2,TRUE),"")</f>
        <v/>
      </c>
    </row>
    <row r="88" spans="6:148" x14ac:dyDescent="0.2">
      <c r="F88" s="96" t="str">
        <f t="shared" si="15"/>
        <v/>
      </c>
      <c r="EQ88" s="81" t="str">
        <f t="shared" si="16"/>
        <v/>
      </c>
      <c r="ER88" s="82" t="str">
        <f>IF(B:B&lt;&gt;"",VLOOKUP('Entry Form|Teilnehmer'!EQ:EQ,rngCostTable,2,TRUE),"")</f>
        <v/>
      </c>
    </row>
    <row r="89" spans="6:148" x14ac:dyDescent="0.2">
      <c r="F89" s="96" t="str">
        <f t="shared" si="15"/>
        <v/>
      </c>
      <c r="EQ89" s="81" t="str">
        <f t="shared" si="16"/>
        <v/>
      </c>
      <c r="ER89" s="82" t="str">
        <f>IF(B:B&lt;&gt;"",VLOOKUP('Entry Form|Teilnehmer'!EQ:EQ,rngCostTable,2,TRUE),"")</f>
        <v/>
      </c>
    </row>
    <row r="90" spans="6:148" x14ac:dyDescent="0.2">
      <c r="F90" s="96" t="str">
        <f t="shared" si="15"/>
        <v/>
      </c>
      <c r="EQ90" s="81" t="str">
        <f t="shared" si="16"/>
        <v/>
      </c>
      <c r="ER90" s="82" t="str">
        <f>IF(B:B&lt;&gt;"",VLOOKUP('Entry Form|Teilnehmer'!EQ:EQ,rngCostTable,2,TRUE),"")</f>
        <v/>
      </c>
    </row>
    <row r="91" spans="6:148" x14ac:dyDescent="0.2">
      <c r="F91" s="96" t="str">
        <f t="shared" si="15"/>
        <v/>
      </c>
      <c r="EQ91" s="81" t="str">
        <f t="shared" si="16"/>
        <v/>
      </c>
      <c r="ER91" s="82" t="str">
        <f>IF(B:B&lt;&gt;"",VLOOKUP('Entry Form|Teilnehmer'!EQ:EQ,rngCostTable,2,TRUE),"")</f>
        <v/>
      </c>
    </row>
    <row r="92" spans="6:148" x14ac:dyDescent="0.2">
      <c r="F92" s="96" t="str">
        <f t="shared" si="15"/>
        <v/>
      </c>
      <c r="EQ92" s="81" t="str">
        <f t="shared" si="16"/>
        <v/>
      </c>
      <c r="ER92" s="82" t="str">
        <f>IF(B:B&lt;&gt;"",VLOOKUP('Entry Form|Teilnehmer'!EQ:EQ,rngCostTable,2,TRUE),"")</f>
        <v/>
      </c>
    </row>
    <row r="93" spans="6:148" x14ac:dyDescent="0.2">
      <c r="F93" s="96" t="str">
        <f t="shared" si="15"/>
        <v/>
      </c>
      <c r="EQ93" s="81" t="str">
        <f t="shared" si="16"/>
        <v/>
      </c>
      <c r="ER93" s="82" t="str">
        <f>IF(B:B&lt;&gt;"",VLOOKUP('Entry Form|Teilnehmer'!EQ:EQ,rngCostTable,2,TRUE),"")</f>
        <v/>
      </c>
    </row>
    <row r="94" spans="6:148" x14ac:dyDescent="0.2">
      <c r="F94" s="96" t="str">
        <f t="shared" si="15"/>
        <v/>
      </c>
      <c r="EQ94" s="81" t="str">
        <f t="shared" si="16"/>
        <v/>
      </c>
      <c r="ER94" s="82" t="str">
        <f>IF(B:B&lt;&gt;"",VLOOKUP('Entry Form|Teilnehmer'!EQ:EQ,rngCostTable,2,TRUE),"")</f>
        <v/>
      </c>
    </row>
    <row r="95" spans="6:148" x14ac:dyDescent="0.2">
      <c r="F95" s="96" t="str">
        <f t="shared" si="15"/>
        <v/>
      </c>
      <c r="EQ95" s="81" t="str">
        <f t="shared" si="16"/>
        <v/>
      </c>
      <c r="ER95" s="82" t="str">
        <f>IF(B:B&lt;&gt;"",VLOOKUP('Entry Form|Teilnehmer'!EQ:EQ,rngCostTable,2,TRUE),"")</f>
        <v/>
      </c>
    </row>
    <row r="96" spans="6:148" x14ac:dyDescent="0.2">
      <c r="F96" s="96" t="str">
        <f t="shared" si="15"/>
        <v/>
      </c>
      <c r="EQ96" s="81" t="str">
        <f t="shared" si="16"/>
        <v/>
      </c>
      <c r="ER96" s="82" t="str">
        <f>IF(B:B&lt;&gt;"",VLOOKUP('Entry Form|Teilnehmer'!EQ:EQ,rngCostTable,2,TRUE),"")</f>
        <v/>
      </c>
    </row>
    <row r="97" spans="6:148" x14ac:dyDescent="0.2">
      <c r="F97" s="96" t="str">
        <f t="shared" si="15"/>
        <v/>
      </c>
      <c r="EQ97" s="81" t="str">
        <f t="shared" si="16"/>
        <v/>
      </c>
      <c r="ER97" s="82" t="str">
        <f>IF(B:B&lt;&gt;"",VLOOKUP('Entry Form|Teilnehmer'!EQ:EQ,rngCostTable,2,TRUE),"")</f>
        <v/>
      </c>
    </row>
    <row r="98" spans="6:148" x14ac:dyDescent="0.2">
      <c r="F98" s="96" t="str">
        <f t="shared" si="15"/>
        <v/>
      </c>
      <c r="EQ98" s="81" t="str">
        <f t="shared" si="16"/>
        <v/>
      </c>
      <c r="ER98" s="82" t="str">
        <f>IF(B:B&lt;&gt;"",VLOOKUP('Entry Form|Teilnehmer'!EQ:EQ,rngCostTable,2,TRUE),"")</f>
        <v/>
      </c>
    </row>
    <row r="99" spans="6:148" x14ac:dyDescent="0.2">
      <c r="F99" s="96" t="str">
        <f t="shared" si="15"/>
        <v/>
      </c>
      <c r="EQ99" s="81" t="str">
        <f t="shared" si="16"/>
        <v/>
      </c>
      <c r="ER99" s="82" t="str">
        <f>IF(B:B&lt;&gt;"",VLOOKUP('Entry Form|Teilnehmer'!EQ:EQ,rngCostTable,2,TRUE),"")</f>
        <v/>
      </c>
    </row>
    <row r="100" spans="6:148" x14ac:dyDescent="0.2">
      <c r="F100" s="96" t="str">
        <f t="shared" si="15"/>
        <v/>
      </c>
      <c r="EQ100" s="81" t="str">
        <f t="shared" si="16"/>
        <v/>
      </c>
      <c r="ER100" s="82" t="str">
        <f>IF(B:B&lt;&gt;"",VLOOKUP('Entry Form|Teilnehmer'!EQ:EQ,rngCostTable,2,TRUE),"")</f>
        <v/>
      </c>
    </row>
    <row r="101" spans="6:148" x14ac:dyDescent="0.2">
      <c r="F101" s="96" t="str">
        <f t="shared" si="15"/>
        <v/>
      </c>
      <c r="EQ101" s="81" t="str">
        <f t="shared" si="16"/>
        <v/>
      </c>
      <c r="ER101" s="82" t="str">
        <f>IF(B:B&lt;&gt;"",VLOOKUP('Entry Form|Teilnehmer'!EQ:EQ,rngCostTable,2,TRUE),"")</f>
        <v/>
      </c>
    </row>
    <row r="102" spans="6:148" x14ac:dyDescent="0.2">
      <c r="F102" s="96" t="str">
        <f t="shared" si="15"/>
        <v/>
      </c>
      <c r="EQ102" s="81" t="str">
        <f t="shared" si="16"/>
        <v/>
      </c>
      <c r="ER102" s="82" t="str">
        <f>IF(B:B&lt;&gt;"",VLOOKUP('Entry Form|Teilnehmer'!EQ:EQ,rngCostTable,2,TRUE),"")</f>
        <v/>
      </c>
    </row>
    <row r="103" spans="6:148" x14ac:dyDescent="0.2">
      <c r="F103" s="96" t="str">
        <f t="shared" si="15"/>
        <v/>
      </c>
      <c r="EQ103" s="81" t="str">
        <f t="shared" si="16"/>
        <v/>
      </c>
      <c r="ER103" s="82" t="str">
        <f>IF(B:B&lt;&gt;"",VLOOKUP('Entry Form|Teilnehmer'!EQ:EQ,rngCostTable,2,TRUE),"")</f>
        <v/>
      </c>
    </row>
    <row r="104" spans="6:148" x14ac:dyDescent="0.2">
      <c r="F104" s="96" t="str">
        <f t="shared" si="15"/>
        <v/>
      </c>
      <c r="EQ104" s="81" t="str">
        <f t="shared" si="16"/>
        <v/>
      </c>
      <c r="ER104" s="82" t="str">
        <f>IF(B:B&lt;&gt;"",VLOOKUP('Entry Form|Teilnehmer'!EQ:EQ,rngCostTable,2,TRUE),"")</f>
        <v/>
      </c>
    </row>
    <row r="105" spans="6:148" x14ac:dyDescent="0.2">
      <c r="F105" s="96" t="str">
        <f t="shared" si="15"/>
        <v/>
      </c>
      <c r="EQ105" s="81" t="str">
        <f t="shared" si="16"/>
        <v/>
      </c>
      <c r="ER105" s="82" t="str">
        <f>IF(B:B&lt;&gt;"",VLOOKUP('Entry Form|Teilnehmer'!EQ:EQ,rngCostTable,2,TRUE),"")</f>
        <v/>
      </c>
    </row>
    <row r="106" spans="6:148" x14ac:dyDescent="0.2">
      <c r="F106" s="96" t="str">
        <f t="shared" si="15"/>
        <v/>
      </c>
      <c r="EQ106" s="81" t="str">
        <f t="shared" si="16"/>
        <v/>
      </c>
      <c r="ER106" s="82" t="str">
        <f>IF(B:B&lt;&gt;"",VLOOKUP('Entry Form|Teilnehmer'!EQ:EQ,rngCostTable,2,TRUE),"")</f>
        <v/>
      </c>
    </row>
    <row r="107" spans="6:148" x14ac:dyDescent="0.2">
      <c r="F107" s="96" t="str">
        <f t="shared" si="15"/>
        <v/>
      </c>
      <c r="EQ107" s="81" t="str">
        <f t="shared" si="16"/>
        <v/>
      </c>
      <c r="ER107" s="82" t="str">
        <f>IF(B:B&lt;&gt;"",VLOOKUP('Entry Form|Teilnehmer'!EQ:EQ,rngCostTable,2,TRUE),"")</f>
        <v/>
      </c>
    </row>
    <row r="108" spans="6:148" x14ac:dyDescent="0.2">
      <c r="F108" s="96" t="str">
        <f t="shared" si="15"/>
        <v/>
      </c>
      <c r="EQ108" s="81" t="str">
        <f t="shared" si="16"/>
        <v/>
      </c>
      <c r="ER108" s="82" t="str">
        <f>IF(B:B&lt;&gt;"",VLOOKUP('Entry Form|Teilnehmer'!EQ:EQ,rngCostTable,2,TRUE),"")</f>
        <v/>
      </c>
    </row>
    <row r="109" spans="6:148" ht="12.75" x14ac:dyDescent="0.2">
      <c r="F109" s="96" t="str">
        <f t="shared" ref="F109:F140" si="17">IF(B:B&lt;&gt;"",VLOOKUP(D:D,rngAgeClasses,2,TRUE),"")</f>
        <v/>
      </c>
      <c r="CF109" s="133"/>
      <c r="EQ109" s="81" t="str">
        <f t="shared" ref="EQ109:EQ140" si="18">IF(B:B&lt;&gt;"",COUNTA(G109:EP109),"")</f>
        <v/>
      </c>
      <c r="ER109" s="82" t="str">
        <f>IF(B:B&lt;&gt;"",VLOOKUP('Entry Form|Teilnehmer'!EQ:EQ,rngCostTable,2,TRUE),"")</f>
        <v/>
      </c>
    </row>
    <row r="110" spans="6:148" x14ac:dyDescent="0.2">
      <c r="F110" s="96" t="str">
        <f t="shared" si="17"/>
        <v/>
      </c>
      <c r="EQ110" s="81" t="str">
        <f t="shared" si="18"/>
        <v/>
      </c>
      <c r="ER110" s="82" t="str">
        <f>IF(B:B&lt;&gt;"",VLOOKUP('Entry Form|Teilnehmer'!EQ:EQ,rngCostTable,2,TRUE),"")</f>
        <v/>
      </c>
    </row>
    <row r="111" spans="6:148" x14ac:dyDescent="0.2">
      <c r="F111" s="96" t="str">
        <f t="shared" si="17"/>
        <v/>
      </c>
      <c r="EQ111" s="81" t="str">
        <f t="shared" si="18"/>
        <v/>
      </c>
      <c r="ER111" s="82" t="str">
        <f>IF(B:B&lt;&gt;"",VLOOKUP('Entry Form|Teilnehmer'!EQ:EQ,rngCostTable,2,TRUE),"")</f>
        <v/>
      </c>
    </row>
    <row r="112" spans="6:148" x14ac:dyDescent="0.2">
      <c r="F112" s="96" t="str">
        <f t="shared" si="17"/>
        <v/>
      </c>
      <c r="EQ112" s="81" t="str">
        <f t="shared" si="18"/>
        <v/>
      </c>
      <c r="ER112" s="82" t="str">
        <f>IF(B:B&lt;&gt;"",VLOOKUP('Entry Form|Teilnehmer'!EQ:EQ,rngCostTable,2,TRUE),"")</f>
        <v/>
      </c>
    </row>
    <row r="113" spans="6:148" x14ac:dyDescent="0.2">
      <c r="F113" s="96" t="str">
        <f t="shared" si="17"/>
        <v/>
      </c>
      <c r="EQ113" s="81" t="str">
        <f t="shared" si="18"/>
        <v/>
      </c>
      <c r="ER113" s="82" t="str">
        <f>IF(B:B&lt;&gt;"",VLOOKUP('Entry Form|Teilnehmer'!EQ:EQ,rngCostTable,2,TRUE),"")</f>
        <v/>
      </c>
    </row>
    <row r="114" spans="6:148" x14ac:dyDescent="0.2">
      <c r="F114" s="96" t="str">
        <f t="shared" si="17"/>
        <v/>
      </c>
      <c r="EQ114" s="81" t="str">
        <f t="shared" si="18"/>
        <v/>
      </c>
      <c r="ER114" s="82" t="str">
        <f>IF(B:B&lt;&gt;"",VLOOKUP('Entry Form|Teilnehmer'!EQ:EQ,rngCostTable,2,TRUE),"")</f>
        <v/>
      </c>
    </row>
    <row r="115" spans="6:148" x14ac:dyDescent="0.2">
      <c r="F115" s="96" t="str">
        <f t="shared" si="17"/>
        <v/>
      </c>
      <c r="EQ115" s="81" t="str">
        <f t="shared" si="18"/>
        <v/>
      </c>
      <c r="ER115" s="82" t="str">
        <f>IF(B:B&lt;&gt;"",VLOOKUP('Entry Form|Teilnehmer'!EQ:EQ,rngCostTable,2,TRUE),"")</f>
        <v/>
      </c>
    </row>
    <row r="116" spans="6:148" x14ac:dyDescent="0.2">
      <c r="F116" s="96" t="str">
        <f t="shared" si="17"/>
        <v/>
      </c>
      <c r="EQ116" s="81" t="str">
        <f t="shared" si="18"/>
        <v/>
      </c>
      <c r="ER116" s="82" t="str">
        <f>IF(B:B&lt;&gt;"",VLOOKUP('Entry Form|Teilnehmer'!EQ:EQ,rngCostTable,2,TRUE),"")</f>
        <v/>
      </c>
    </row>
    <row r="117" spans="6:148" x14ac:dyDescent="0.2">
      <c r="F117" s="96" t="str">
        <f t="shared" si="17"/>
        <v/>
      </c>
      <c r="EQ117" s="81" t="str">
        <f t="shared" si="18"/>
        <v/>
      </c>
      <c r="ER117" s="82" t="str">
        <f>IF(B:B&lt;&gt;"",VLOOKUP('Entry Form|Teilnehmer'!EQ:EQ,rngCostTable,2,TRUE),"")</f>
        <v/>
      </c>
    </row>
    <row r="118" spans="6:148" x14ac:dyDescent="0.2">
      <c r="F118" s="96" t="str">
        <f t="shared" si="17"/>
        <v/>
      </c>
      <c r="EQ118" s="81" t="str">
        <f t="shared" si="18"/>
        <v/>
      </c>
      <c r="ER118" s="82" t="str">
        <f>IF(B:B&lt;&gt;"",VLOOKUP('Entry Form|Teilnehmer'!EQ:EQ,rngCostTable,2,TRUE),"")</f>
        <v/>
      </c>
    </row>
    <row r="119" spans="6:148" x14ac:dyDescent="0.2">
      <c r="F119" s="96" t="str">
        <f t="shared" si="17"/>
        <v/>
      </c>
      <c r="EQ119" s="81" t="str">
        <f t="shared" si="18"/>
        <v/>
      </c>
      <c r="ER119" s="82" t="str">
        <f>IF(B:B&lt;&gt;"",VLOOKUP('Entry Form|Teilnehmer'!EQ:EQ,rngCostTable,2,TRUE),"")</f>
        <v/>
      </c>
    </row>
    <row r="120" spans="6:148" x14ac:dyDescent="0.2">
      <c r="F120" s="96" t="str">
        <f t="shared" si="17"/>
        <v/>
      </c>
      <c r="EQ120" s="81" t="str">
        <f t="shared" si="18"/>
        <v/>
      </c>
      <c r="ER120" s="82" t="str">
        <f>IF(B:B&lt;&gt;"",VLOOKUP('Entry Form|Teilnehmer'!EQ:EQ,rngCostTable,2,TRUE),"")</f>
        <v/>
      </c>
    </row>
    <row r="121" spans="6:148" x14ac:dyDescent="0.2">
      <c r="F121" s="96" t="str">
        <f t="shared" si="17"/>
        <v/>
      </c>
      <c r="EQ121" s="81" t="str">
        <f t="shared" si="18"/>
        <v/>
      </c>
      <c r="ER121" s="82" t="str">
        <f>IF(B:B&lt;&gt;"",VLOOKUP('Entry Form|Teilnehmer'!EQ:EQ,rngCostTable,2,TRUE),"")</f>
        <v/>
      </c>
    </row>
    <row r="122" spans="6:148" x14ac:dyDescent="0.2">
      <c r="F122" s="96" t="str">
        <f t="shared" si="17"/>
        <v/>
      </c>
      <c r="EQ122" s="81" t="str">
        <f t="shared" si="18"/>
        <v/>
      </c>
      <c r="ER122" s="82" t="str">
        <f>IF(B:B&lt;&gt;"",VLOOKUP('Entry Form|Teilnehmer'!EQ:EQ,rngCostTable,2,TRUE),"")</f>
        <v/>
      </c>
    </row>
    <row r="123" spans="6:148" x14ac:dyDescent="0.2">
      <c r="F123" s="96" t="str">
        <f t="shared" si="17"/>
        <v/>
      </c>
      <c r="EQ123" s="81" t="str">
        <f t="shared" si="18"/>
        <v/>
      </c>
      <c r="ER123" s="82" t="str">
        <f>IF(B:B&lt;&gt;"",VLOOKUP('Entry Form|Teilnehmer'!EQ:EQ,rngCostTable,2,TRUE),"")</f>
        <v/>
      </c>
    </row>
    <row r="124" spans="6:148" x14ac:dyDescent="0.2">
      <c r="F124" s="96" t="str">
        <f t="shared" si="17"/>
        <v/>
      </c>
      <c r="EQ124" s="81" t="str">
        <f t="shared" si="18"/>
        <v/>
      </c>
      <c r="ER124" s="82" t="str">
        <f>IF(B:B&lt;&gt;"",VLOOKUP('Entry Form|Teilnehmer'!EQ:EQ,rngCostTable,2,TRUE),"")</f>
        <v/>
      </c>
    </row>
    <row r="125" spans="6:148" x14ac:dyDescent="0.2">
      <c r="F125" s="96" t="str">
        <f t="shared" si="17"/>
        <v/>
      </c>
      <c r="EQ125" s="81" t="str">
        <f t="shared" si="18"/>
        <v/>
      </c>
      <c r="ER125" s="82" t="str">
        <f>IF(B:B&lt;&gt;"",VLOOKUP('Entry Form|Teilnehmer'!EQ:EQ,rngCostTable,2,TRUE),"")</f>
        <v/>
      </c>
    </row>
    <row r="126" spans="6:148" x14ac:dyDescent="0.2">
      <c r="F126" s="96" t="str">
        <f t="shared" si="17"/>
        <v/>
      </c>
      <c r="EQ126" s="81" t="str">
        <f t="shared" si="18"/>
        <v/>
      </c>
      <c r="ER126" s="82" t="str">
        <f>IF(B:B&lt;&gt;"",VLOOKUP('Entry Form|Teilnehmer'!EQ:EQ,rngCostTable,2,TRUE),"")</f>
        <v/>
      </c>
    </row>
    <row r="127" spans="6:148" x14ac:dyDescent="0.2">
      <c r="F127" s="96" t="str">
        <f t="shared" si="17"/>
        <v/>
      </c>
      <c r="EQ127" s="81" t="str">
        <f t="shared" si="18"/>
        <v/>
      </c>
      <c r="ER127" s="82" t="str">
        <f>IF(B:B&lt;&gt;"",VLOOKUP('Entry Form|Teilnehmer'!EQ:EQ,rngCostTable,2,TRUE),"")</f>
        <v/>
      </c>
    </row>
    <row r="128" spans="6:148" x14ac:dyDescent="0.2">
      <c r="F128" s="96" t="str">
        <f t="shared" si="17"/>
        <v/>
      </c>
      <c r="EQ128" s="81" t="str">
        <f t="shared" si="18"/>
        <v/>
      </c>
      <c r="ER128" s="82" t="str">
        <f>IF(B:B&lt;&gt;"",VLOOKUP('Entry Form|Teilnehmer'!EQ:EQ,rngCostTable,2,TRUE),"")</f>
        <v/>
      </c>
    </row>
    <row r="129" spans="6:148" x14ac:dyDescent="0.2">
      <c r="F129" s="96" t="str">
        <f t="shared" si="17"/>
        <v/>
      </c>
      <c r="EQ129" s="81" t="str">
        <f t="shared" si="18"/>
        <v/>
      </c>
      <c r="ER129" s="82" t="str">
        <f>IF(B:B&lt;&gt;"",VLOOKUP('Entry Form|Teilnehmer'!EQ:EQ,rngCostTable,2,TRUE),"")</f>
        <v/>
      </c>
    </row>
    <row r="130" spans="6:148" x14ac:dyDescent="0.2">
      <c r="F130" s="96" t="str">
        <f t="shared" si="17"/>
        <v/>
      </c>
      <c r="EQ130" s="81" t="str">
        <f t="shared" si="18"/>
        <v/>
      </c>
      <c r="ER130" s="82" t="str">
        <f>IF(B:B&lt;&gt;"",VLOOKUP('Entry Form|Teilnehmer'!EQ:EQ,rngCostTable,2,TRUE),"")</f>
        <v/>
      </c>
    </row>
    <row r="131" spans="6:148" x14ac:dyDescent="0.2">
      <c r="F131" s="96" t="str">
        <f t="shared" si="17"/>
        <v/>
      </c>
      <c r="EQ131" s="81" t="str">
        <f t="shared" si="18"/>
        <v/>
      </c>
      <c r="ER131" s="82" t="str">
        <f>IF(B:B&lt;&gt;"",VLOOKUP('Entry Form|Teilnehmer'!EQ:EQ,rngCostTable,2,TRUE),"")</f>
        <v/>
      </c>
    </row>
    <row r="132" spans="6:148" x14ac:dyDescent="0.2">
      <c r="F132" s="96" t="str">
        <f t="shared" si="17"/>
        <v/>
      </c>
      <c r="EQ132" s="81" t="str">
        <f t="shared" si="18"/>
        <v/>
      </c>
      <c r="ER132" s="82" t="str">
        <f>IF(B:B&lt;&gt;"",VLOOKUP('Entry Form|Teilnehmer'!EQ:EQ,rngCostTable,2,TRUE),"")</f>
        <v/>
      </c>
    </row>
    <row r="133" spans="6:148" x14ac:dyDescent="0.2">
      <c r="F133" s="96" t="str">
        <f t="shared" si="17"/>
        <v/>
      </c>
      <c r="EQ133" s="81" t="str">
        <f t="shared" si="18"/>
        <v/>
      </c>
      <c r="ER133" s="82" t="str">
        <f>IF(B:B&lt;&gt;"",VLOOKUP('Entry Form|Teilnehmer'!EQ:EQ,rngCostTable,2,TRUE),"")</f>
        <v/>
      </c>
    </row>
    <row r="134" spans="6:148" x14ac:dyDescent="0.2">
      <c r="F134" s="96" t="str">
        <f t="shared" si="17"/>
        <v/>
      </c>
      <c r="EQ134" s="81" t="str">
        <f t="shared" si="18"/>
        <v/>
      </c>
      <c r="ER134" s="82" t="str">
        <f>IF(B:B&lt;&gt;"",VLOOKUP('Entry Form|Teilnehmer'!EQ:EQ,rngCostTable,2,TRUE),"")</f>
        <v/>
      </c>
    </row>
    <row r="135" spans="6:148" x14ac:dyDescent="0.2">
      <c r="F135" s="96" t="str">
        <f t="shared" si="17"/>
        <v/>
      </c>
      <c r="EQ135" s="81" t="str">
        <f t="shared" si="18"/>
        <v/>
      </c>
      <c r="ER135" s="82" t="str">
        <f>IF(B:B&lt;&gt;"",VLOOKUP('Entry Form|Teilnehmer'!EQ:EQ,rngCostTable,2,TRUE),"")</f>
        <v/>
      </c>
    </row>
    <row r="136" spans="6:148" x14ac:dyDescent="0.2">
      <c r="F136" s="96" t="str">
        <f t="shared" si="17"/>
        <v/>
      </c>
      <c r="EQ136" s="81" t="str">
        <f t="shared" si="18"/>
        <v/>
      </c>
      <c r="ER136" s="82" t="str">
        <f>IF(B:B&lt;&gt;"",VLOOKUP('Entry Form|Teilnehmer'!EQ:EQ,rngCostTable,2,TRUE),"")</f>
        <v/>
      </c>
    </row>
    <row r="137" spans="6:148" x14ac:dyDescent="0.2">
      <c r="F137" s="96" t="str">
        <f t="shared" si="17"/>
        <v/>
      </c>
      <c r="EQ137" s="81" t="str">
        <f t="shared" si="18"/>
        <v/>
      </c>
      <c r="ER137" s="82" t="str">
        <f>IF(B:B&lt;&gt;"",VLOOKUP('Entry Form|Teilnehmer'!EQ:EQ,rngCostTable,2,TRUE),"")</f>
        <v/>
      </c>
    </row>
    <row r="138" spans="6:148" x14ac:dyDescent="0.2">
      <c r="F138" s="96" t="str">
        <f t="shared" si="17"/>
        <v/>
      </c>
      <c r="EQ138" s="81" t="str">
        <f t="shared" si="18"/>
        <v/>
      </c>
      <c r="ER138" s="82" t="str">
        <f>IF(B:B&lt;&gt;"",VLOOKUP('Entry Form|Teilnehmer'!EQ:EQ,rngCostTable,2,TRUE),"")</f>
        <v/>
      </c>
    </row>
    <row r="139" spans="6:148" x14ac:dyDescent="0.2">
      <c r="F139" s="96" t="str">
        <f t="shared" si="17"/>
        <v/>
      </c>
      <c r="EQ139" s="81" t="str">
        <f t="shared" si="18"/>
        <v/>
      </c>
      <c r="ER139" s="82" t="str">
        <f>IF(B:B&lt;&gt;"",VLOOKUP('Entry Form|Teilnehmer'!EQ:EQ,rngCostTable,2,TRUE),"")</f>
        <v/>
      </c>
    </row>
    <row r="140" spans="6:148" x14ac:dyDescent="0.2">
      <c r="F140" s="96" t="str">
        <f t="shared" si="17"/>
        <v/>
      </c>
      <c r="EQ140" s="81" t="str">
        <f t="shared" si="18"/>
        <v/>
      </c>
      <c r="ER140" s="82" t="str">
        <f>IF(B:B&lt;&gt;"",VLOOKUP('Entry Form|Teilnehmer'!EQ:EQ,rngCostTable,2,TRUE),"")</f>
        <v/>
      </c>
    </row>
    <row r="141" spans="6:148" x14ac:dyDescent="0.2">
      <c r="F141" s="96" t="str">
        <f t="shared" ref="F141:F153" si="19">IF(B:B&lt;&gt;"",VLOOKUP(D:D,rngAgeClasses,2,TRUE),"")</f>
        <v/>
      </c>
      <c r="EQ141" s="81" t="str">
        <f t="shared" ref="EQ141:EQ153" si="20">IF(B:B&lt;&gt;"",COUNTA(G141:EP141),"")</f>
        <v/>
      </c>
      <c r="ER141" s="82" t="str">
        <f>IF(B:B&lt;&gt;"",VLOOKUP('Entry Form|Teilnehmer'!EQ:EQ,rngCostTable,2,TRUE),"")</f>
        <v/>
      </c>
    </row>
    <row r="142" spans="6:148" x14ac:dyDescent="0.2">
      <c r="F142" s="96" t="str">
        <f t="shared" si="19"/>
        <v/>
      </c>
      <c r="EQ142" s="81" t="str">
        <f t="shared" si="20"/>
        <v/>
      </c>
      <c r="ER142" s="82" t="str">
        <f>IF(B:B&lt;&gt;"",VLOOKUP('Entry Form|Teilnehmer'!EQ:EQ,rngCostTable,2,TRUE),"")</f>
        <v/>
      </c>
    </row>
    <row r="143" spans="6:148" x14ac:dyDescent="0.2">
      <c r="F143" s="96" t="str">
        <f t="shared" si="19"/>
        <v/>
      </c>
      <c r="EQ143" s="81" t="str">
        <f t="shared" si="20"/>
        <v/>
      </c>
      <c r="ER143" s="82" t="str">
        <f>IF(B:B&lt;&gt;"",VLOOKUP('Entry Form|Teilnehmer'!EQ:EQ,rngCostTable,2,TRUE),"")</f>
        <v/>
      </c>
    </row>
    <row r="144" spans="6:148" x14ac:dyDescent="0.2">
      <c r="F144" s="96" t="str">
        <f t="shared" si="19"/>
        <v/>
      </c>
      <c r="EQ144" s="81" t="str">
        <f t="shared" si="20"/>
        <v/>
      </c>
      <c r="ER144" s="82" t="str">
        <f>IF(B:B&lt;&gt;"",VLOOKUP('Entry Form|Teilnehmer'!EQ:EQ,rngCostTable,2,TRUE),"")</f>
        <v/>
      </c>
    </row>
    <row r="145" spans="6:148" x14ac:dyDescent="0.2">
      <c r="F145" s="96" t="str">
        <f t="shared" si="19"/>
        <v/>
      </c>
      <c r="EQ145" s="81" t="str">
        <f t="shared" si="20"/>
        <v/>
      </c>
      <c r="ER145" s="82" t="str">
        <f>IF(B:B&lt;&gt;"",VLOOKUP('Entry Form|Teilnehmer'!EQ:EQ,rngCostTable,2,TRUE),"")</f>
        <v/>
      </c>
    </row>
    <row r="146" spans="6:148" x14ac:dyDescent="0.2">
      <c r="F146" s="96" t="str">
        <f t="shared" si="19"/>
        <v/>
      </c>
      <c r="EQ146" s="81" t="str">
        <f t="shared" si="20"/>
        <v/>
      </c>
      <c r="ER146" s="82" t="str">
        <f>IF(B:B&lt;&gt;"",VLOOKUP('Entry Form|Teilnehmer'!EQ:EQ,rngCostTable,2,TRUE),"")</f>
        <v/>
      </c>
    </row>
    <row r="147" spans="6:148" x14ac:dyDescent="0.2">
      <c r="F147" s="96" t="str">
        <f t="shared" si="19"/>
        <v/>
      </c>
      <c r="EQ147" s="81" t="str">
        <f t="shared" si="20"/>
        <v/>
      </c>
      <c r="ER147" s="82" t="str">
        <f>IF(B:B&lt;&gt;"",VLOOKUP('Entry Form|Teilnehmer'!EQ:EQ,rngCostTable,2,TRUE),"")</f>
        <v/>
      </c>
    </row>
    <row r="148" spans="6:148" x14ac:dyDescent="0.2">
      <c r="F148" s="96" t="str">
        <f t="shared" si="19"/>
        <v/>
      </c>
      <c r="EQ148" s="81" t="str">
        <f t="shared" si="20"/>
        <v/>
      </c>
      <c r="ER148" s="82" t="str">
        <f>IF(B:B&lt;&gt;"",VLOOKUP('Entry Form|Teilnehmer'!EQ:EQ,rngCostTable,2,TRUE),"")</f>
        <v/>
      </c>
    </row>
    <row r="149" spans="6:148" x14ac:dyDescent="0.2">
      <c r="F149" s="96" t="str">
        <f t="shared" si="19"/>
        <v/>
      </c>
      <c r="EQ149" s="81" t="str">
        <f t="shared" si="20"/>
        <v/>
      </c>
      <c r="ER149" s="82" t="str">
        <f>IF(B:B&lt;&gt;"",VLOOKUP('Entry Form|Teilnehmer'!EQ:EQ,rngCostTable,2,TRUE),"")</f>
        <v/>
      </c>
    </row>
    <row r="150" spans="6:148" x14ac:dyDescent="0.2">
      <c r="F150" s="96" t="str">
        <f t="shared" si="19"/>
        <v/>
      </c>
      <c r="EQ150" s="81" t="str">
        <f t="shared" si="20"/>
        <v/>
      </c>
      <c r="ER150" s="82" t="str">
        <f>IF(B:B&lt;&gt;"",VLOOKUP('Entry Form|Teilnehmer'!EQ:EQ,rngCostTable,2,TRUE),"")</f>
        <v/>
      </c>
    </row>
    <row r="151" spans="6:148" x14ac:dyDescent="0.2">
      <c r="F151" s="96" t="str">
        <f t="shared" si="19"/>
        <v/>
      </c>
      <c r="EQ151" s="81" t="str">
        <f t="shared" si="20"/>
        <v/>
      </c>
      <c r="ER151" s="82" t="str">
        <f>IF(B:B&lt;&gt;"",VLOOKUP('Entry Form|Teilnehmer'!EQ:EQ,rngCostTable,2,TRUE),"")</f>
        <v/>
      </c>
    </row>
    <row r="152" spans="6:148" x14ac:dyDescent="0.2">
      <c r="F152" s="96" t="str">
        <f t="shared" si="19"/>
        <v/>
      </c>
      <c r="EQ152" s="81" t="str">
        <f t="shared" si="20"/>
        <v/>
      </c>
      <c r="ER152" s="82" t="str">
        <f>IF(B:B&lt;&gt;"",VLOOKUP('Entry Form|Teilnehmer'!EQ:EQ,rngCostTable,2,TRUE),"")</f>
        <v/>
      </c>
    </row>
    <row r="153" spans="6:148" x14ac:dyDescent="0.2">
      <c r="F153" s="96" t="str">
        <f t="shared" si="19"/>
        <v/>
      </c>
      <c r="EQ153" s="81" t="str">
        <f t="shared" si="20"/>
        <v/>
      </c>
      <c r="ER153" s="82" t="str">
        <f>IF(B:B&lt;&gt;"",VLOOKUP('Entry Form|Teilnehmer'!EQ:EQ,rngCostTable,2,TRUE),"")</f>
        <v/>
      </c>
    </row>
    <row r="154" spans="6:148" x14ac:dyDescent="0.2">
      <c r="ER154" s="82"/>
    </row>
    <row r="155" spans="6:148" x14ac:dyDescent="0.2">
      <c r="ER155" s="82"/>
    </row>
    <row r="156" spans="6:148" x14ac:dyDescent="0.2">
      <c r="ER156" s="82"/>
    </row>
    <row r="157" spans="6:148" x14ac:dyDescent="0.2">
      <c r="ER157" s="82"/>
    </row>
    <row r="158" spans="6:148" x14ac:dyDescent="0.2">
      <c r="ER158" s="82"/>
    </row>
    <row r="159" spans="6:148" x14ac:dyDescent="0.2">
      <c r="ER159" s="82"/>
    </row>
    <row r="160" spans="6:148" x14ac:dyDescent="0.2">
      <c r="ER160" s="82"/>
    </row>
    <row r="161" spans="148:148" x14ac:dyDescent="0.2">
      <c r="ER161" s="82"/>
    </row>
    <row r="162" spans="148:148" x14ac:dyDescent="0.2">
      <c r="ER162" s="82"/>
    </row>
    <row r="163" spans="148:148" x14ac:dyDescent="0.2">
      <c r="ER163" s="82"/>
    </row>
    <row r="164" spans="148:148" x14ac:dyDescent="0.2">
      <c r="ER164" s="82"/>
    </row>
    <row r="165" spans="148:148" x14ac:dyDescent="0.2">
      <c r="ER165" s="82"/>
    </row>
    <row r="166" spans="148:148" x14ac:dyDescent="0.2">
      <c r="ER166" s="82"/>
    </row>
    <row r="167" spans="148:148" x14ac:dyDescent="0.2">
      <c r="ER167" s="82"/>
    </row>
    <row r="168" spans="148:148" x14ac:dyDescent="0.2">
      <c r="ER168" s="82"/>
    </row>
  </sheetData>
  <sheetProtection algorithmName="SHA-512" hashValue="ZO+6yfutsmsKzxR+LtHD+sp/bLMxT8pi281F0o5FGFUAsUt0jBEYxHI3jwe6basWIjiaojSyaGjCK2LTXFI9zw==" saltValue="dHkFeJAI8eu2IVV12wR5sA==" spinCount="100000" sheet="1" objects="1" scenarios="1" insertRows="0" deleteRows="0" autoFilter="0"/>
  <mergeCells count="28">
    <mergeCell ref="EI5:EJ5"/>
    <mergeCell ref="EK5:EL5"/>
    <mergeCell ref="EI1:EL1"/>
    <mergeCell ref="EQ5:ES5"/>
    <mergeCell ref="EQ1:ES1"/>
    <mergeCell ref="EN1:EP1"/>
    <mergeCell ref="DW5:DZ5"/>
    <mergeCell ref="DW1:EA1"/>
    <mergeCell ref="ED1:EH1"/>
    <mergeCell ref="AE5:AT5"/>
    <mergeCell ref="AU5:AZ5"/>
    <mergeCell ref="EG5:EH5"/>
    <mergeCell ref="CC5:CI5"/>
    <mergeCell ref="CJ5:CP5"/>
    <mergeCell ref="CQ5:CS5"/>
    <mergeCell ref="CT5:CV5"/>
    <mergeCell ref="DA5:DG5"/>
    <mergeCell ref="BV5:CB5"/>
    <mergeCell ref="DH5:DN5"/>
    <mergeCell ref="DO5:DU5"/>
    <mergeCell ref="ED5:EF5"/>
    <mergeCell ref="CW5:CZ5"/>
    <mergeCell ref="BA5:BN5"/>
    <mergeCell ref="G1:BN1"/>
    <mergeCell ref="BO5:BU5"/>
    <mergeCell ref="BO1:CV1"/>
    <mergeCell ref="CW1:DV1"/>
    <mergeCell ref="G5:AD5"/>
  </mergeCells>
  <conditionalFormatting sqref="A9 BX9:BZ9 CE9:CG9 CL9:CN9 DC9:DE9 DQ9:DS9 DJ9:DL9 AT9 BN9 CB9 CI9 CP9:CV9 DG9 DN9 C9:F9 K9 DU9:DV9 EN9 AF9 AN9:AR9 O9 S9 U9 W9:AD9 BU9 CZ9 DZ9:EA9 EE9:EL9 BC9 BH9:BL9 EP9:LH9">
    <cfRule type="containsText" dxfId="401" priority="446" stopIfTrue="1" operator="containsText" text="T">
      <formula>NOT(ISERROR(SEARCH("T",A9)))</formula>
    </cfRule>
    <cfRule type="containsText" dxfId="400" priority="447" stopIfTrue="1" operator="containsText" text="K">
      <formula>NOT(ISERROR(SEARCH("K",A9)))</formula>
    </cfRule>
  </conditionalFormatting>
  <conditionalFormatting sqref="BX12:BZ203 CE12:CG203 CL12:CN203 DC12:DE203 DQ12:DS203 DJ12:DL203 AT12:AT203 BN12:BN203 CB12:CB203 CI12:CI203 CP12:CV203 DG12:DG203 DN12:DN203 K12:K203 DU12:DV203 AF12:AF203 AN12:AR203 O12:O203 S12:S203 U12:U203 W12:AD203 BU12:BU203 CZ12:CZ203 DZ12:EA203 EE12:EN203 BC12:BF203 EP12:ES203 BH12:BL203">
    <cfRule type="expression" dxfId="399" priority="442" stopIfTrue="1">
      <formula>OR(K$10="M", K$10="MW", K$10="MN")</formula>
    </cfRule>
    <cfRule type="expression" dxfId="398" priority="445" stopIfTrue="1">
      <formula>(K$10="T")</formula>
    </cfRule>
  </conditionalFormatting>
  <conditionalFormatting sqref="BW9">
    <cfRule type="containsText" dxfId="397" priority="438" stopIfTrue="1" operator="containsText" text="T">
      <formula>NOT(ISERROR(SEARCH("T",BW9)))</formula>
    </cfRule>
    <cfRule type="containsText" dxfId="396" priority="439" stopIfTrue="1" operator="containsText" text="K">
      <formula>NOT(ISERROR(SEARCH("K",BW9)))</formula>
    </cfRule>
  </conditionalFormatting>
  <conditionalFormatting sqref="BW12:BW203">
    <cfRule type="expression" dxfId="395" priority="436" stopIfTrue="1">
      <formula>OR(BW$10="M", BW$10="MW", BW$10="MN")</formula>
    </cfRule>
    <cfRule type="expression" dxfId="394" priority="437" stopIfTrue="1">
      <formula>(BW$10="T")</formula>
    </cfRule>
  </conditionalFormatting>
  <conditionalFormatting sqref="CD9">
    <cfRule type="containsText" dxfId="393" priority="433" stopIfTrue="1" operator="containsText" text="T">
      <formula>NOT(ISERROR(SEARCH("T",CD9)))</formula>
    </cfRule>
    <cfRule type="containsText" dxfId="392" priority="434" stopIfTrue="1" operator="containsText" text="K">
      <formula>NOT(ISERROR(SEARCH("K",CD9)))</formula>
    </cfRule>
  </conditionalFormatting>
  <conditionalFormatting sqref="CD12:CD203">
    <cfRule type="expression" dxfId="391" priority="431" stopIfTrue="1">
      <formula>OR(CD$10="M", CD$10="MW", CD$10="MN")</formula>
    </cfRule>
    <cfRule type="expression" dxfId="390" priority="432" stopIfTrue="1">
      <formula>(CD$10="T")</formula>
    </cfRule>
  </conditionalFormatting>
  <conditionalFormatting sqref="CK9">
    <cfRule type="containsText" dxfId="389" priority="428" stopIfTrue="1" operator="containsText" text="T">
      <formula>NOT(ISERROR(SEARCH("T",CK9)))</formula>
    </cfRule>
    <cfRule type="containsText" dxfId="388" priority="429" stopIfTrue="1" operator="containsText" text="K">
      <formula>NOT(ISERROR(SEARCH("K",CK9)))</formula>
    </cfRule>
  </conditionalFormatting>
  <conditionalFormatting sqref="CK12:CK203">
    <cfRule type="expression" dxfId="387" priority="426" stopIfTrue="1">
      <formula>OR(CK$10="M", CK$10="MW", CK$10="MN")</formula>
    </cfRule>
    <cfRule type="expression" dxfId="386" priority="427" stopIfTrue="1">
      <formula>(CK$10="T")</formula>
    </cfRule>
  </conditionalFormatting>
  <conditionalFormatting sqref="DB9">
    <cfRule type="containsText" dxfId="385" priority="423" stopIfTrue="1" operator="containsText" text="T">
      <formula>NOT(ISERROR(SEARCH("T",DB9)))</formula>
    </cfRule>
    <cfRule type="containsText" dxfId="384" priority="424" stopIfTrue="1" operator="containsText" text="K">
      <formula>NOT(ISERROR(SEARCH("K",DB9)))</formula>
    </cfRule>
  </conditionalFormatting>
  <conditionalFormatting sqref="DB12:DB203">
    <cfRule type="expression" dxfId="383" priority="421" stopIfTrue="1">
      <formula>OR(DB$10="M", DB$10="MW", DB$10="MN")</formula>
    </cfRule>
    <cfRule type="expression" dxfId="382" priority="422" stopIfTrue="1">
      <formula>(DB$10="T")</formula>
    </cfRule>
  </conditionalFormatting>
  <conditionalFormatting sqref="DP9">
    <cfRule type="containsText" dxfId="381" priority="418" stopIfTrue="1" operator="containsText" text="T">
      <formula>NOT(ISERROR(SEARCH("T",DP9)))</formula>
    </cfRule>
    <cfRule type="containsText" dxfId="380" priority="419" stopIfTrue="1" operator="containsText" text="K">
      <formula>NOT(ISERROR(SEARCH("K",DP9)))</formula>
    </cfRule>
  </conditionalFormatting>
  <conditionalFormatting sqref="DP12:DP203">
    <cfRule type="expression" dxfId="379" priority="416" stopIfTrue="1">
      <formula>OR(DP$10="M", DP$10="MW", DP$10="MN")</formula>
    </cfRule>
    <cfRule type="expression" dxfId="378" priority="417" stopIfTrue="1">
      <formula>(DP$10="T")</formula>
    </cfRule>
  </conditionalFormatting>
  <conditionalFormatting sqref="DI9">
    <cfRule type="containsText" dxfId="377" priority="413" stopIfTrue="1" operator="containsText" text="T">
      <formula>NOT(ISERROR(SEARCH("T",DI9)))</formula>
    </cfRule>
    <cfRule type="containsText" dxfId="376" priority="414" stopIfTrue="1" operator="containsText" text="K">
      <formula>NOT(ISERROR(SEARCH("K",DI9)))</formula>
    </cfRule>
  </conditionalFormatting>
  <conditionalFormatting sqref="DI12:DI203">
    <cfRule type="expression" dxfId="375" priority="411" stopIfTrue="1">
      <formula>OR(DI$10="M", DI$10="MW", DI$10="MN")</formula>
    </cfRule>
    <cfRule type="expression" dxfId="374" priority="412" stopIfTrue="1">
      <formula>(DI$10="T")</formula>
    </cfRule>
  </conditionalFormatting>
  <conditionalFormatting sqref="EM9">
    <cfRule type="containsText" dxfId="373" priority="397" stopIfTrue="1" operator="containsText" text="T">
      <formula>NOT(ISERROR(SEARCH("T",EM9)))</formula>
    </cfRule>
    <cfRule type="containsText" dxfId="372" priority="398" stopIfTrue="1" operator="containsText" text="K">
      <formula>NOT(ISERROR(SEARCH("K",EM9)))</formula>
    </cfRule>
  </conditionalFormatting>
  <conditionalFormatting sqref="AS9">
    <cfRule type="containsText" dxfId="371" priority="393" stopIfTrue="1" operator="containsText" text="T">
      <formula>NOT(ISERROR(SEARCH("T",AS9)))</formula>
    </cfRule>
    <cfRule type="containsText" dxfId="370" priority="394" stopIfTrue="1" operator="containsText" text="K">
      <formula>NOT(ISERROR(SEARCH("K",AS9)))</formula>
    </cfRule>
  </conditionalFormatting>
  <conditionalFormatting sqref="AS12:AS203">
    <cfRule type="expression" dxfId="369" priority="391" stopIfTrue="1">
      <formula>OR(AS$10="M", AS$10="MW", AS$10="MN")</formula>
    </cfRule>
    <cfRule type="expression" dxfId="368" priority="392" stopIfTrue="1">
      <formula>(AS$10="T")</formula>
    </cfRule>
  </conditionalFormatting>
  <conditionalFormatting sqref="BM9">
    <cfRule type="containsText" dxfId="367" priority="389" stopIfTrue="1" operator="containsText" text="T">
      <formula>NOT(ISERROR(SEARCH("T",BM9)))</formula>
    </cfRule>
    <cfRule type="containsText" dxfId="366" priority="390" stopIfTrue="1" operator="containsText" text="K">
      <formula>NOT(ISERROR(SEARCH("K",BM9)))</formula>
    </cfRule>
  </conditionalFormatting>
  <conditionalFormatting sqref="BM12:BM203">
    <cfRule type="expression" dxfId="365" priority="387" stopIfTrue="1">
      <formula>OR(BM$10="M", BM$10="MW", BM$10="MN")</formula>
    </cfRule>
    <cfRule type="expression" dxfId="364" priority="388" stopIfTrue="1">
      <formula>(BM$10="T")</formula>
    </cfRule>
  </conditionalFormatting>
  <conditionalFormatting sqref="CA9">
    <cfRule type="containsText" dxfId="363" priority="385" stopIfTrue="1" operator="containsText" text="T">
      <formula>NOT(ISERROR(SEARCH("T",CA9)))</formula>
    </cfRule>
    <cfRule type="containsText" dxfId="362" priority="386" stopIfTrue="1" operator="containsText" text="K">
      <formula>NOT(ISERROR(SEARCH("K",CA9)))</formula>
    </cfRule>
  </conditionalFormatting>
  <conditionalFormatting sqref="CA12:CA203">
    <cfRule type="expression" dxfId="361" priority="383" stopIfTrue="1">
      <formula>OR(CA$10="M", CA$10="MW", CA$10="MN")</formula>
    </cfRule>
    <cfRule type="expression" dxfId="360" priority="384" stopIfTrue="1">
      <formula>(CA$10="T")</formula>
    </cfRule>
  </conditionalFormatting>
  <conditionalFormatting sqref="CH9">
    <cfRule type="containsText" dxfId="359" priority="381" stopIfTrue="1" operator="containsText" text="T">
      <formula>NOT(ISERROR(SEARCH("T",CH9)))</formula>
    </cfRule>
    <cfRule type="containsText" dxfId="358" priority="382" stopIfTrue="1" operator="containsText" text="K">
      <formula>NOT(ISERROR(SEARCH("K",CH9)))</formula>
    </cfRule>
  </conditionalFormatting>
  <conditionalFormatting sqref="CH12:CH203">
    <cfRule type="expression" dxfId="357" priority="379" stopIfTrue="1">
      <formula>OR(CH$10="M", CH$10="MW", CH$10="MN")</formula>
    </cfRule>
    <cfRule type="expression" dxfId="356" priority="380" stopIfTrue="1">
      <formula>(CH$10="T")</formula>
    </cfRule>
  </conditionalFormatting>
  <conditionalFormatting sqref="CO9">
    <cfRule type="containsText" dxfId="355" priority="377" stopIfTrue="1" operator="containsText" text="T">
      <formula>NOT(ISERROR(SEARCH("T",CO9)))</formula>
    </cfRule>
    <cfRule type="containsText" dxfId="354" priority="378" stopIfTrue="1" operator="containsText" text="K">
      <formula>NOT(ISERROR(SEARCH("K",CO9)))</formula>
    </cfRule>
  </conditionalFormatting>
  <conditionalFormatting sqref="CO12:CO203">
    <cfRule type="expression" dxfId="353" priority="375" stopIfTrue="1">
      <formula>OR(CO$10="M", CO$10="MW", CO$10="MN")</formula>
    </cfRule>
    <cfRule type="expression" dxfId="352" priority="376" stopIfTrue="1">
      <formula>(CO$10="T")</formula>
    </cfRule>
  </conditionalFormatting>
  <conditionalFormatting sqref="DF9">
    <cfRule type="containsText" dxfId="351" priority="373" stopIfTrue="1" operator="containsText" text="T">
      <formula>NOT(ISERROR(SEARCH("T",DF9)))</formula>
    </cfRule>
    <cfRule type="containsText" dxfId="350" priority="374" stopIfTrue="1" operator="containsText" text="K">
      <formula>NOT(ISERROR(SEARCH("K",DF9)))</formula>
    </cfRule>
  </conditionalFormatting>
  <conditionalFormatting sqref="DF12:DF203">
    <cfRule type="expression" dxfId="349" priority="371" stopIfTrue="1">
      <formula>OR(DF$10="M", DF$10="MW", DF$10="MN")</formula>
    </cfRule>
    <cfRule type="expression" dxfId="348" priority="372" stopIfTrue="1">
      <formula>(DF$10="T")</formula>
    </cfRule>
  </conditionalFormatting>
  <conditionalFormatting sqref="DM9">
    <cfRule type="containsText" dxfId="347" priority="369" stopIfTrue="1" operator="containsText" text="T">
      <formula>NOT(ISERROR(SEARCH("T",DM9)))</formula>
    </cfRule>
    <cfRule type="containsText" dxfId="346" priority="370" stopIfTrue="1" operator="containsText" text="K">
      <formula>NOT(ISERROR(SEARCH("K",DM9)))</formula>
    </cfRule>
  </conditionalFormatting>
  <conditionalFormatting sqref="DM12:DM203">
    <cfRule type="expression" dxfId="345" priority="367" stopIfTrue="1">
      <formula>OR(DM$10="M", DM$10="MW", DM$10="MN")</formula>
    </cfRule>
    <cfRule type="expression" dxfId="344" priority="368" stopIfTrue="1">
      <formula>(DM$10="T")</formula>
    </cfRule>
  </conditionalFormatting>
  <conditionalFormatting sqref="DT9">
    <cfRule type="containsText" dxfId="343" priority="365" stopIfTrue="1" operator="containsText" text="T">
      <formula>NOT(ISERROR(SEARCH("T",DT9)))</formula>
    </cfRule>
    <cfRule type="containsText" dxfId="342" priority="366" stopIfTrue="1" operator="containsText" text="K">
      <formula>NOT(ISERROR(SEARCH("K",DT9)))</formula>
    </cfRule>
  </conditionalFormatting>
  <conditionalFormatting sqref="DT12:DT203">
    <cfRule type="expression" dxfId="341" priority="363" stopIfTrue="1">
      <formula>OR(DT$10="M", DT$10="MW", DT$10="MN")</formula>
    </cfRule>
    <cfRule type="expression" dxfId="340" priority="364" stopIfTrue="1">
      <formula>(DT$10="T")</formula>
    </cfRule>
  </conditionalFormatting>
  <conditionalFormatting sqref="AZ9">
    <cfRule type="containsText" dxfId="339" priority="361" stopIfTrue="1" operator="containsText" text="T">
      <formula>NOT(ISERROR(SEARCH("T",AZ9)))</formula>
    </cfRule>
    <cfRule type="containsText" dxfId="338" priority="362" stopIfTrue="1" operator="containsText" text="K">
      <formula>NOT(ISERROR(SEARCH("K",AZ9)))</formula>
    </cfRule>
  </conditionalFormatting>
  <conditionalFormatting sqref="AZ12:AZ203">
    <cfRule type="expression" dxfId="337" priority="359" stopIfTrue="1">
      <formula>OR(AZ$10="M", AZ$10="MW", AZ$10="MN")</formula>
    </cfRule>
    <cfRule type="expression" dxfId="336" priority="360" stopIfTrue="1">
      <formula>(AZ$10="T")</formula>
    </cfRule>
  </conditionalFormatting>
  <conditionalFormatting sqref="AX9">
    <cfRule type="containsText" dxfId="335" priority="357" stopIfTrue="1" operator="containsText" text="T">
      <formula>NOT(ISERROR(SEARCH("T",AX9)))</formula>
    </cfRule>
    <cfRule type="containsText" dxfId="334" priority="358" stopIfTrue="1" operator="containsText" text="K">
      <formula>NOT(ISERROR(SEARCH("K",AX9)))</formula>
    </cfRule>
  </conditionalFormatting>
  <conditionalFormatting sqref="AX12:AX203">
    <cfRule type="expression" dxfId="333" priority="355" stopIfTrue="1">
      <formula>OR(AX$10="M", AX$10="MW", AX$10="MN")</formula>
    </cfRule>
    <cfRule type="expression" dxfId="332" priority="356" stopIfTrue="1">
      <formula>(AX$10="T")</formula>
    </cfRule>
  </conditionalFormatting>
  <conditionalFormatting sqref="AU9">
    <cfRule type="containsText" dxfId="331" priority="353" stopIfTrue="1" operator="containsText" text="T">
      <formula>NOT(ISERROR(SEARCH("T",AU9)))</formula>
    </cfRule>
    <cfRule type="containsText" dxfId="330" priority="354" stopIfTrue="1" operator="containsText" text="K">
      <formula>NOT(ISERROR(SEARCH("K",AU9)))</formula>
    </cfRule>
  </conditionalFormatting>
  <conditionalFormatting sqref="AU12:AU203">
    <cfRule type="expression" dxfId="329" priority="351" stopIfTrue="1">
      <formula>OR(AU$10="M", AU$10="MW", AU$10="MN")</formula>
    </cfRule>
    <cfRule type="expression" dxfId="328" priority="352" stopIfTrue="1">
      <formula>(AU$10="T")</formula>
    </cfRule>
  </conditionalFormatting>
  <conditionalFormatting sqref="G9">
    <cfRule type="containsText" dxfId="327" priority="349" stopIfTrue="1" operator="containsText" text="T">
      <formula>NOT(ISERROR(SEARCH("T",G9)))</formula>
    </cfRule>
    <cfRule type="containsText" dxfId="326" priority="350" stopIfTrue="1" operator="containsText" text="K">
      <formula>NOT(ISERROR(SEARCH("K",G9)))</formula>
    </cfRule>
  </conditionalFormatting>
  <conditionalFormatting sqref="G12:G203">
    <cfRule type="expression" dxfId="325" priority="347" stopIfTrue="1">
      <formula>OR(G$10="M", G$10="MW", G$10="MN")</formula>
    </cfRule>
    <cfRule type="expression" dxfId="324" priority="348" stopIfTrue="1">
      <formula>(G$10="T")</formula>
    </cfRule>
  </conditionalFormatting>
  <conditionalFormatting sqref="BV9">
    <cfRule type="containsText" dxfId="323" priority="345" stopIfTrue="1" operator="containsText" text="T">
      <formula>NOT(ISERROR(SEARCH("T",BV9)))</formula>
    </cfRule>
    <cfRule type="containsText" dxfId="322" priority="346" stopIfTrue="1" operator="containsText" text="K">
      <formula>NOT(ISERROR(SEARCH("K",BV9)))</formula>
    </cfRule>
  </conditionalFormatting>
  <conditionalFormatting sqref="BV13:BV203">
    <cfRule type="expression" dxfId="321" priority="343" stopIfTrue="1">
      <formula>OR(BV$10="M", BV$10="MW", BV$10="MN")</formula>
    </cfRule>
    <cfRule type="expression" dxfId="320" priority="344" stopIfTrue="1">
      <formula>(BV$10="T")</formula>
    </cfRule>
  </conditionalFormatting>
  <conditionalFormatting sqref="CC9">
    <cfRule type="containsText" dxfId="319" priority="339" stopIfTrue="1" operator="containsText" text="T">
      <formula>NOT(ISERROR(SEARCH("T",CC9)))</formula>
    </cfRule>
    <cfRule type="containsText" dxfId="318" priority="340" stopIfTrue="1" operator="containsText" text="K">
      <formula>NOT(ISERROR(SEARCH("K",CC9)))</formula>
    </cfRule>
  </conditionalFormatting>
  <conditionalFormatting sqref="CC12:CC203">
    <cfRule type="expression" dxfId="317" priority="337" stopIfTrue="1">
      <formula>OR(CC$10="M", CC$10="MW", CC$10="MN")</formula>
    </cfRule>
    <cfRule type="expression" dxfId="316" priority="338" stopIfTrue="1">
      <formula>(CC$10="T")</formula>
    </cfRule>
  </conditionalFormatting>
  <conditionalFormatting sqref="CJ9">
    <cfRule type="containsText" dxfId="315" priority="335" stopIfTrue="1" operator="containsText" text="T">
      <formula>NOT(ISERROR(SEARCH("T",CJ9)))</formula>
    </cfRule>
    <cfRule type="containsText" dxfId="314" priority="336" stopIfTrue="1" operator="containsText" text="K">
      <formula>NOT(ISERROR(SEARCH("K",CJ9)))</formula>
    </cfRule>
  </conditionalFormatting>
  <conditionalFormatting sqref="CJ12:CJ203">
    <cfRule type="expression" dxfId="313" priority="333" stopIfTrue="1">
      <formula>OR(CJ$10="M", CJ$10="MW", CJ$10="MN")</formula>
    </cfRule>
    <cfRule type="expression" dxfId="312" priority="334" stopIfTrue="1">
      <formula>(CJ$10="T")</formula>
    </cfRule>
  </conditionalFormatting>
  <conditionalFormatting sqref="DA9">
    <cfRule type="containsText" dxfId="311" priority="331" stopIfTrue="1" operator="containsText" text="T">
      <formula>NOT(ISERROR(SEARCH("T",DA9)))</formula>
    </cfRule>
    <cfRule type="containsText" dxfId="310" priority="332" stopIfTrue="1" operator="containsText" text="K">
      <formula>NOT(ISERROR(SEARCH("K",DA9)))</formula>
    </cfRule>
  </conditionalFormatting>
  <conditionalFormatting sqref="DA12:DA203">
    <cfRule type="expression" dxfId="309" priority="329" stopIfTrue="1">
      <formula>OR(DA$10="M", DA$10="MW", DA$10="MN")</formula>
    </cfRule>
    <cfRule type="expression" dxfId="308" priority="330" stopIfTrue="1">
      <formula>(DA$10="T")</formula>
    </cfRule>
  </conditionalFormatting>
  <conditionalFormatting sqref="DH9">
    <cfRule type="containsText" dxfId="307" priority="327" stopIfTrue="1" operator="containsText" text="T">
      <formula>NOT(ISERROR(SEARCH("T",DH9)))</formula>
    </cfRule>
    <cfRule type="containsText" dxfId="306" priority="328" stopIfTrue="1" operator="containsText" text="K">
      <formula>NOT(ISERROR(SEARCH("K",DH9)))</formula>
    </cfRule>
  </conditionalFormatting>
  <conditionalFormatting sqref="DH12:DH203">
    <cfRule type="expression" dxfId="305" priority="325" stopIfTrue="1">
      <formula>OR(DH$10="M", DH$10="MW", DH$10="MN")</formula>
    </cfRule>
    <cfRule type="expression" dxfId="304" priority="326" stopIfTrue="1">
      <formula>(DH$10="T")</formula>
    </cfRule>
  </conditionalFormatting>
  <conditionalFormatting sqref="DO9">
    <cfRule type="containsText" dxfId="303" priority="323" stopIfTrue="1" operator="containsText" text="T">
      <formula>NOT(ISERROR(SEARCH("T",DO9)))</formula>
    </cfRule>
    <cfRule type="containsText" dxfId="302" priority="324" stopIfTrue="1" operator="containsText" text="K">
      <formula>NOT(ISERROR(SEARCH("K",DO9)))</formula>
    </cfRule>
  </conditionalFormatting>
  <conditionalFormatting sqref="DO12:DO203">
    <cfRule type="expression" dxfId="301" priority="321" stopIfTrue="1">
      <formula>OR(DO$10="M", DO$10="MW", DO$10="MN")</formula>
    </cfRule>
    <cfRule type="expression" dxfId="300" priority="322" stopIfTrue="1">
      <formula>(DO$10="T")</formula>
    </cfRule>
  </conditionalFormatting>
  <conditionalFormatting sqref="BV12">
    <cfRule type="expression" dxfId="299" priority="319" stopIfTrue="1">
      <formula>OR(BV$10="M", BV$10="MW", BV$10="MN")</formula>
    </cfRule>
    <cfRule type="expression" dxfId="298" priority="320" stopIfTrue="1">
      <formula>(BV$10="T")</formula>
    </cfRule>
  </conditionalFormatting>
  <conditionalFormatting sqref="AI9">
    <cfRule type="containsText" dxfId="297" priority="317" stopIfTrue="1" operator="containsText" text="T">
      <formula>NOT(ISERROR(SEARCH("T",AI9)))</formula>
    </cfRule>
    <cfRule type="containsText" dxfId="296" priority="318" stopIfTrue="1" operator="containsText" text="K">
      <formula>NOT(ISERROR(SEARCH("K",AI9)))</formula>
    </cfRule>
  </conditionalFormatting>
  <conditionalFormatting sqref="AI12:AI203">
    <cfRule type="expression" dxfId="295" priority="315" stopIfTrue="1">
      <formula>OR(AI$10="M", AI$10="MW", AI$10="MN")</formula>
    </cfRule>
    <cfRule type="expression" dxfId="294" priority="316" stopIfTrue="1">
      <formula>(AI$10="T")</formula>
    </cfRule>
  </conditionalFormatting>
  <conditionalFormatting sqref="AG9">
    <cfRule type="containsText" dxfId="293" priority="313" stopIfTrue="1" operator="containsText" text="T">
      <formula>NOT(ISERROR(SEARCH("T",AG9)))</formula>
    </cfRule>
    <cfRule type="containsText" dxfId="292" priority="314" stopIfTrue="1" operator="containsText" text="K">
      <formula>NOT(ISERROR(SEARCH("K",AG9)))</formula>
    </cfRule>
  </conditionalFormatting>
  <conditionalFormatting sqref="AG12:AG203">
    <cfRule type="expression" dxfId="291" priority="311" stopIfTrue="1">
      <formula>OR(AG$10="M", AG$10="MW", AG$10="MN")</formula>
    </cfRule>
    <cfRule type="expression" dxfId="290" priority="312" stopIfTrue="1">
      <formula>(AG$10="T")</formula>
    </cfRule>
  </conditionalFormatting>
  <conditionalFormatting sqref="AH9">
    <cfRule type="containsText" dxfId="289" priority="309" stopIfTrue="1" operator="containsText" text="T">
      <formula>NOT(ISERROR(SEARCH("T",AH9)))</formula>
    </cfRule>
    <cfRule type="containsText" dxfId="288" priority="310" stopIfTrue="1" operator="containsText" text="K">
      <formula>NOT(ISERROR(SEARCH("K",AH9)))</formula>
    </cfRule>
  </conditionalFormatting>
  <conditionalFormatting sqref="AH12:AH203">
    <cfRule type="expression" dxfId="287" priority="307" stopIfTrue="1">
      <formula>OR(AH$10="M", AH$10="MW", AH$10="MN")</formula>
    </cfRule>
    <cfRule type="expression" dxfId="286" priority="308" stopIfTrue="1">
      <formula>(AH$10="T")</formula>
    </cfRule>
  </conditionalFormatting>
  <conditionalFormatting sqref="AE9">
    <cfRule type="containsText" dxfId="285" priority="301" stopIfTrue="1" operator="containsText" text="T">
      <formula>NOT(ISERROR(SEARCH("T",AE9)))</formula>
    </cfRule>
    <cfRule type="containsText" dxfId="284" priority="302" stopIfTrue="1" operator="containsText" text="K">
      <formula>NOT(ISERROR(SEARCH("K",AE9)))</formula>
    </cfRule>
  </conditionalFormatting>
  <conditionalFormatting sqref="AE12:AE203">
    <cfRule type="expression" dxfId="283" priority="299" stopIfTrue="1">
      <formula>OR(AE$10="M", AE$10="MW", AE$10="MN")</formula>
    </cfRule>
    <cfRule type="expression" dxfId="282" priority="300" stopIfTrue="1">
      <formula>(AE$10="T")</formula>
    </cfRule>
  </conditionalFormatting>
  <conditionalFormatting sqref="AM9">
    <cfRule type="containsText" dxfId="281" priority="297" stopIfTrue="1" operator="containsText" text="T">
      <formula>NOT(ISERROR(SEARCH("T",AM9)))</formula>
    </cfRule>
    <cfRule type="containsText" dxfId="280" priority="298" stopIfTrue="1" operator="containsText" text="K">
      <formula>NOT(ISERROR(SEARCH("K",AM9)))</formula>
    </cfRule>
  </conditionalFormatting>
  <conditionalFormatting sqref="AM12:AM203">
    <cfRule type="expression" dxfId="279" priority="295" stopIfTrue="1">
      <formula>OR(AM$10="M", AM$10="MW", AM$10="MN")</formula>
    </cfRule>
    <cfRule type="expression" dxfId="278" priority="296" stopIfTrue="1">
      <formula>(AM$10="T")</formula>
    </cfRule>
  </conditionalFormatting>
  <conditionalFormatting sqref="AL9">
    <cfRule type="containsText" dxfId="277" priority="293" stopIfTrue="1" operator="containsText" text="T">
      <formula>NOT(ISERROR(SEARCH("T",AL9)))</formula>
    </cfRule>
    <cfRule type="containsText" dxfId="276" priority="294" stopIfTrue="1" operator="containsText" text="K">
      <formula>NOT(ISERROR(SEARCH("K",AL9)))</formula>
    </cfRule>
  </conditionalFormatting>
  <conditionalFormatting sqref="AL12:AL203">
    <cfRule type="expression" dxfId="275" priority="291" stopIfTrue="1">
      <formula>OR(AL$10="M", AL$10="MW", AL$10="MN")</formula>
    </cfRule>
    <cfRule type="expression" dxfId="274" priority="292" stopIfTrue="1">
      <formula>(AL$10="T")</formula>
    </cfRule>
  </conditionalFormatting>
  <conditionalFormatting sqref="AK9">
    <cfRule type="containsText" dxfId="273" priority="289" stopIfTrue="1" operator="containsText" text="T">
      <formula>NOT(ISERROR(SEARCH("T",AK9)))</formula>
    </cfRule>
    <cfRule type="containsText" dxfId="272" priority="290" stopIfTrue="1" operator="containsText" text="K">
      <formula>NOT(ISERROR(SEARCH("K",AK9)))</formula>
    </cfRule>
  </conditionalFormatting>
  <conditionalFormatting sqref="AK12:AK203">
    <cfRule type="expression" dxfId="271" priority="287" stopIfTrue="1">
      <formula>OR(AK$10="M", AK$10="MW", AK$10="MN")</formula>
    </cfRule>
    <cfRule type="expression" dxfId="270" priority="288" stopIfTrue="1">
      <formula>(AK$10="T")</formula>
    </cfRule>
  </conditionalFormatting>
  <conditionalFormatting sqref="AJ9">
    <cfRule type="containsText" dxfId="269" priority="285" stopIfTrue="1" operator="containsText" text="T">
      <formula>NOT(ISERROR(SEARCH("T",AJ9)))</formula>
    </cfRule>
    <cfRule type="containsText" dxfId="268" priority="286" stopIfTrue="1" operator="containsText" text="K">
      <formula>NOT(ISERROR(SEARCH("K",AJ9)))</formula>
    </cfRule>
  </conditionalFormatting>
  <conditionalFormatting sqref="AJ12:AJ203">
    <cfRule type="expression" dxfId="267" priority="283" stopIfTrue="1">
      <formula>OR(AJ$10="M", AJ$10="MW", AJ$10="MN")</formula>
    </cfRule>
    <cfRule type="expression" dxfId="266" priority="284" stopIfTrue="1">
      <formula>(AJ$10="T")</formula>
    </cfRule>
  </conditionalFormatting>
  <conditionalFormatting sqref="N9">
    <cfRule type="containsText" dxfId="265" priority="281" stopIfTrue="1" operator="containsText" text="T">
      <formula>NOT(ISERROR(SEARCH("T",N9)))</formula>
    </cfRule>
    <cfRule type="containsText" dxfId="264" priority="282" stopIfTrue="1" operator="containsText" text="K">
      <formula>NOT(ISERROR(SEARCH("K",N9)))</formula>
    </cfRule>
  </conditionalFormatting>
  <conditionalFormatting sqref="N12:N203">
    <cfRule type="expression" dxfId="263" priority="279" stopIfTrue="1">
      <formula>OR(N$10="M", N$10="MW", N$10="MN")</formula>
    </cfRule>
    <cfRule type="expression" dxfId="262" priority="280" stopIfTrue="1">
      <formula>(N$10="T")</formula>
    </cfRule>
  </conditionalFormatting>
  <conditionalFormatting sqref="M9">
    <cfRule type="containsText" dxfId="261" priority="277" stopIfTrue="1" operator="containsText" text="T">
      <formula>NOT(ISERROR(SEARCH("T",M9)))</formula>
    </cfRule>
    <cfRule type="containsText" dxfId="260" priority="278" stopIfTrue="1" operator="containsText" text="K">
      <formula>NOT(ISERROR(SEARCH("K",M9)))</formula>
    </cfRule>
  </conditionalFormatting>
  <conditionalFormatting sqref="M12:M203">
    <cfRule type="expression" dxfId="259" priority="275" stopIfTrue="1">
      <formula>OR(M$10="M", M$10="MW", M$10="MN")</formula>
    </cfRule>
    <cfRule type="expression" dxfId="258" priority="276" stopIfTrue="1">
      <formula>(M$10="T")</formula>
    </cfRule>
  </conditionalFormatting>
  <conditionalFormatting sqref="L9">
    <cfRule type="containsText" dxfId="257" priority="273" stopIfTrue="1" operator="containsText" text="T">
      <formula>NOT(ISERROR(SEARCH("T",L9)))</formula>
    </cfRule>
    <cfRule type="containsText" dxfId="256" priority="274" stopIfTrue="1" operator="containsText" text="K">
      <formula>NOT(ISERROR(SEARCH("K",L9)))</formula>
    </cfRule>
  </conditionalFormatting>
  <conditionalFormatting sqref="L12:L203">
    <cfRule type="expression" dxfId="255" priority="271" stopIfTrue="1">
      <formula>OR(L$10="M", L$10="MW", L$10="MN")</formula>
    </cfRule>
    <cfRule type="expression" dxfId="254" priority="272" stopIfTrue="1">
      <formula>(L$10="T")</formula>
    </cfRule>
  </conditionalFormatting>
  <conditionalFormatting sqref="R9">
    <cfRule type="containsText" dxfId="253" priority="269" stopIfTrue="1" operator="containsText" text="T">
      <formula>NOT(ISERROR(SEARCH("T",R9)))</formula>
    </cfRule>
    <cfRule type="containsText" dxfId="252" priority="270" stopIfTrue="1" operator="containsText" text="K">
      <formula>NOT(ISERROR(SEARCH("K",R9)))</formula>
    </cfRule>
  </conditionalFormatting>
  <conditionalFormatting sqref="R12:R203">
    <cfRule type="expression" dxfId="251" priority="267" stopIfTrue="1">
      <formula>OR(R$10="M", R$10="MW", R$10="MN")</formula>
    </cfRule>
    <cfRule type="expression" dxfId="250" priority="268" stopIfTrue="1">
      <formula>(R$10="T")</formula>
    </cfRule>
  </conditionalFormatting>
  <conditionalFormatting sqref="Q9">
    <cfRule type="containsText" dxfId="249" priority="265" stopIfTrue="1" operator="containsText" text="T">
      <formula>NOT(ISERROR(SEARCH("T",Q9)))</formula>
    </cfRule>
    <cfRule type="containsText" dxfId="248" priority="266" stopIfTrue="1" operator="containsText" text="K">
      <formula>NOT(ISERROR(SEARCH("K",Q9)))</formula>
    </cfRule>
  </conditionalFormatting>
  <conditionalFormatting sqref="Q12:Q203">
    <cfRule type="expression" dxfId="247" priority="263" stopIfTrue="1">
      <formula>OR(Q$10="M", Q$10="MW", Q$10="MN")</formula>
    </cfRule>
    <cfRule type="expression" dxfId="246" priority="264" stopIfTrue="1">
      <formula>(Q$10="T")</formula>
    </cfRule>
  </conditionalFormatting>
  <conditionalFormatting sqref="P9">
    <cfRule type="containsText" dxfId="245" priority="261" stopIfTrue="1" operator="containsText" text="T">
      <formula>NOT(ISERROR(SEARCH("T",P9)))</formula>
    </cfRule>
    <cfRule type="containsText" dxfId="244" priority="262" stopIfTrue="1" operator="containsText" text="K">
      <formula>NOT(ISERROR(SEARCH("K",P9)))</formula>
    </cfRule>
  </conditionalFormatting>
  <conditionalFormatting sqref="P12:P203">
    <cfRule type="expression" dxfId="243" priority="259" stopIfTrue="1">
      <formula>OR(P$10="M", P$10="MW", P$10="MN")</formula>
    </cfRule>
    <cfRule type="expression" dxfId="242" priority="260" stopIfTrue="1">
      <formula>(P$10="T")</formula>
    </cfRule>
  </conditionalFormatting>
  <conditionalFormatting sqref="J9">
    <cfRule type="containsText" dxfId="241" priority="257" stopIfTrue="1" operator="containsText" text="T">
      <formula>NOT(ISERROR(SEARCH("T",J9)))</formula>
    </cfRule>
    <cfRule type="containsText" dxfId="240" priority="258" stopIfTrue="1" operator="containsText" text="K">
      <formula>NOT(ISERROR(SEARCH("K",J9)))</formula>
    </cfRule>
  </conditionalFormatting>
  <conditionalFormatting sqref="J12:J203">
    <cfRule type="expression" dxfId="239" priority="255" stopIfTrue="1">
      <formula>OR(J$10="M", J$10="MW", J$10="MN")</formula>
    </cfRule>
    <cfRule type="expression" dxfId="238" priority="256" stopIfTrue="1">
      <formula>(J$10="T")</formula>
    </cfRule>
  </conditionalFormatting>
  <conditionalFormatting sqref="I9">
    <cfRule type="containsText" dxfId="237" priority="253" stopIfTrue="1" operator="containsText" text="T">
      <formula>NOT(ISERROR(SEARCH("T",I9)))</formula>
    </cfRule>
    <cfRule type="containsText" dxfId="236" priority="254" stopIfTrue="1" operator="containsText" text="K">
      <formula>NOT(ISERROR(SEARCH("K",I9)))</formula>
    </cfRule>
  </conditionalFormatting>
  <conditionalFormatting sqref="I12:I203">
    <cfRule type="expression" dxfId="235" priority="251" stopIfTrue="1">
      <formula>OR(I$10="M", I$10="MW", I$10="MN")</formula>
    </cfRule>
    <cfRule type="expression" dxfId="234" priority="252" stopIfTrue="1">
      <formula>(I$10="T")</formula>
    </cfRule>
  </conditionalFormatting>
  <conditionalFormatting sqref="H9">
    <cfRule type="containsText" dxfId="233" priority="249" stopIfTrue="1" operator="containsText" text="T">
      <formula>NOT(ISERROR(SEARCH("T",H9)))</formula>
    </cfRule>
    <cfRule type="containsText" dxfId="232" priority="250" stopIfTrue="1" operator="containsText" text="K">
      <formula>NOT(ISERROR(SEARCH("K",H9)))</formula>
    </cfRule>
  </conditionalFormatting>
  <conditionalFormatting sqref="H12:H203">
    <cfRule type="expression" dxfId="231" priority="247" stopIfTrue="1">
      <formula>OR(H$10="M", H$10="MW", H$10="MN")</formula>
    </cfRule>
    <cfRule type="expression" dxfId="230" priority="248" stopIfTrue="1">
      <formula>(H$10="T")</formula>
    </cfRule>
  </conditionalFormatting>
  <conditionalFormatting sqref="T9">
    <cfRule type="containsText" dxfId="229" priority="245" stopIfTrue="1" operator="containsText" text="T">
      <formula>NOT(ISERROR(SEARCH("T",T9)))</formula>
    </cfRule>
    <cfRule type="containsText" dxfId="228" priority="246" stopIfTrue="1" operator="containsText" text="K">
      <formula>NOT(ISERROR(SEARCH("K",T9)))</formula>
    </cfRule>
  </conditionalFormatting>
  <conditionalFormatting sqref="T12:T203">
    <cfRule type="expression" dxfId="227" priority="243" stopIfTrue="1">
      <formula>OR(T$10="M", T$10="MW", T$10="MN")</formula>
    </cfRule>
    <cfRule type="expression" dxfId="226" priority="244" stopIfTrue="1">
      <formula>(T$10="T")</formula>
    </cfRule>
  </conditionalFormatting>
  <conditionalFormatting sqref="V9">
    <cfRule type="containsText" dxfId="225" priority="241" stopIfTrue="1" operator="containsText" text="T">
      <formula>NOT(ISERROR(SEARCH("T",V9)))</formula>
    </cfRule>
    <cfRule type="containsText" dxfId="224" priority="242" stopIfTrue="1" operator="containsText" text="K">
      <formula>NOT(ISERROR(SEARCH("K",V9)))</formula>
    </cfRule>
  </conditionalFormatting>
  <conditionalFormatting sqref="V12:V203">
    <cfRule type="expression" dxfId="223" priority="239" stopIfTrue="1">
      <formula>OR(V$10="M", V$10="MW", V$10="MN")</formula>
    </cfRule>
    <cfRule type="expression" dxfId="222" priority="240" stopIfTrue="1">
      <formula>(V$10="T")</formula>
    </cfRule>
  </conditionalFormatting>
  <conditionalFormatting sqref="BQ9">
    <cfRule type="containsText" dxfId="221" priority="237" stopIfTrue="1" operator="containsText" text="T">
      <formula>NOT(ISERROR(SEARCH("T",BQ9)))</formula>
    </cfRule>
    <cfRule type="containsText" dxfId="220" priority="238" stopIfTrue="1" operator="containsText" text="K">
      <formula>NOT(ISERROR(SEARCH("K",BQ9)))</formula>
    </cfRule>
  </conditionalFormatting>
  <conditionalFormatting sqref="BQ13:BS203 BQ12">
    <cfRule type="expression" dxfId="219" priority="235" stopIfTrue="1">
      <formula>OR(BQ$10="M", BQ$10="MW", BQ$10="MN")</formula>
    </cfRule>
    <cfRule type="expression" dxfId="218" priority="236" stopIfTrue="1">
      <formula>(BQ$10="T")</formula>
    </cfRule>
  </conditionalFormatting>
  <conditionalFormatting sqref="BP9">
    <cfRule type="containsText" dxfId="217" priority="233" stopIfTrue="1" operator="containsText" text="T">
      <formula>NOT(ISERROR(SEARCH("T",BP9)))</formula>
    </cfRule>
    <cfRule type="containsText" dxfId="216" priority="234" stopIfTrue="1" operator="containsText" text="K">
      <formula>NOT(ISERROR(SEARCH("K",BP9)))</formula>
    </cfRule>
  </conditionalFormatting>
  <conditionalFormatting sqref="BP12:BP203">
    <cfRule type="expression" dxfId="215" priority="231" stopIfTrue="1">
      <formula>OR(BP$10="M", BP$10="MW", BP$10="MN")</formula>
    </cfRule>
    <cfRule type="expression" dxfId="214" priority="232" stopIfTrue="1">
      <formula>(BP$10="T")</formula>
    </cfRule>
  </conditionalFormatting>
  <conditionalFormatting sqref="BO9">
    <cfRule type="containsText" dxfId="213" priority="229" stopIfTrue="1" operator="containsText" text="T">
      <formula>NOT(ISERROR(SEARCH("T",BO9)))</formula>
    </cfRule>
    <cfRule type="containsText" dxfId="212" priority="230" stopIfTrue="1" operator="containsText" text="K">
      <formula>NOT(ISERROR(SEARCH("K",BO9)))</formula>
    </cfRule>
  </conditionalFormatting>
  <conditionalFormatting sqref="BO12:BO203">
    <cfRule type="expression" dxfId="211" priority="227" stopIfTrue="1">
      <formula>OR(BO$10="M", BO$10="MW", BO$10="MN")</formula>
    </cfRule>
    <cfRule type="expression" dxfId="210" priority="228" stopIfTrue="1">
      <formula>(BO$10="T")</formula>
    </cfRule>
  </conditionalFormatting>
  <conditionalFormatting sqref="CY9">
    <cfRule type="containsText" dxfId="209" priority="225" stopIfTrue="1" operator="containsText" text="T">
      <formula>NOT(ISERROR(SEARCH("T",CY9)))</formula>
    </cfRule>
    <cfRule type="containsText" dxfId="208" priority="226" stopIfTrue="1" operator="containsText" text="K">
      <formula>NOT(ISERROR(SEARCH("K",CY9)))</formula>
    </cfRule>
  </conditionalFormatting>
  <conditionalFormatting sqref="CY12:CY203">
    <cfRule type="expression" dxfId="207" priority="223" stopIfTrue="1">
      <formula>OR(CY$10="M", CY$10="MW", CY$10="MN")</formula>
    </cfRule>
    <cfRule type="expression" dxfId="206" priority="224" stopIfTrue="1">
      <formula>(CY$10="T")</formula>
    </cfRule>
  </conditionalFormatting>
  <conditionalFormatting sqref="CX9">
    <cfRule type="containsText" dxfId="205" priority="221" stopIfTrue="1" operator="containsText" text="T">
      <formula>NOT(ISERROR(SEARCH("T",CX9)))</formula>
    </cfRule>
    <cfRule type="containsText" dxfId="204" priority="222" stopIfTrue="1" operator="containsText" text="K">
      <formula>NOT(ISERROR(SEARCH("K",CX9)))</formula>
    </cfRule>
  </conditionalFormatting>
  <conditionalFormatting sqref="CX12:CX203">
    <cfRule type="expression" dxfId="203" priority="219" stopIfTrue="1">
      <formula>OR(CX$10="M", CX$10="MW", CX$10="MN")</formula>
    </cfRule>
    <cfRule type="expression" dxfId="202" priority="220" stopIfTrue="1">
      <formula>(CX$10="T")</formula>
    </cfRule>
  </conditionalFormatting>
  <conditionalFormatting sqref="CW9">
    <cfRule type="containsText" dxfId="201" priority="217" stopIfTrue="1" operator="containsText" text="T">
      <formula>NOT(ISERROR(SEARCH("T",CW9)))</formula>
    </cfRule>
    <cfRule type="containsText" dxfId="200" priority="218" stopIfTrue="1" operator="containsText" text="K">
      <formula>NOT(ISERROR(SEARCH("K",CW9)))</formula>
    </cfRule>
  </conditionalFormatting>
  <conditionalFormatting sqref="CW12:CW203">
    <cfRule type="expression" dxfId="199" priority="215" stopIfTrue="1">
      <formula>OR(CW$10="M", CW$10="MW", CW$10="MN")</formula>
    </cfRule>
    <cfRule type="expression" dxfId="198" priority="216" stopIfTrue="1">
      <formula>(CW$10="T")</formula>
    </cfRule>
  </conditionalFormatting>
  <conditionalFormatting sqref="DY9">
    <cfRule type="containsText" dxfId="197" priority="213" stopIfTrue="1" operator="containsText" text="T">
      <formula>NOT(ISERROR(SEARCH("T",DY9)))</formula>
    </cfRule>
    <cfRule type="containsText" dxfId="196" priority="214" stopIfTrue="1" operator="containsText" text="K">
      <formula>NOT(ISERROR(SEARCH("K",DY9)))</formula>
    </cfRule>
  </conditionalFormatting>
  <conditionalFormatting sqref="DY12:DY203">
    <cfRule type="expression" dxfId="195" priority="211" stopIfTrue="1">
      <formula>OR(DY$10="M", DY$10="MW", DY$10="MN")</formula>
    </cfRule>
    <cfRule type="expression" dxfId="194" priority="212" stopIfTrue="1">
      <formula>(DY$10="T")</formula>
    </cfRule>
  </conditionalFormatting>
  <conditionalFormatting sqref="DX9">
    <cfRule type="containsText" dxfId="193" priority="209" stopIfTrue="1" operator="containsText" text="T">
      <formula>NOT(ISERROR(SEARCH("T",DX9)))</formula>
    </cfRule>
    <cfRule type="containsText" dxfId="192" priority="210" stopIfTrue="1" operator="containsText" text="K">
      <formula>NOT(ISERROR(SEARCH("K",DX9)))</formula>
    </cfRule>
  </conditionalFormatting>
  <conditionalFormatting sqref="DX12:DX203">
    <cfRule type="expression" dxfId="191" priority="207" stopIfTrue="1">
      <formula>OR(DX$10="M", DX$10="MW", DX$10="MN")</formula>
    </cfRule>
    <cfRule type="expression" dxfId="190" priority="208" stopIfTrue="1">
      <formula>(DX$10="T")</formula>
    </cfRule>
  </conditionalFormatting>
  <conditionalFormatting sqref="DW9">
    <cfRule type="containsText" dxfId="189" priority="205" stopIfTrue="1" operator="containsText" text="T">
      <formula>NOT(ISERROR(SEARCH("T",DW9)))</formula>
    </cfRule>
    <cfRule type="containsText" dxfId="188" priority="206" stopIfTrue="1" operator="containsText" text="K">
      <formula>NOT(ISERROR(SEARCH("K",DW9)))</formula>
    </cfRule>
  </conditionalFormatting>
  <conditionalFormatting sqref="DW12:DW203">
    <cfRule type="expression" dxfId="187" priority="203" stopIfTrue="1">
      <formula>OR(DW$10="M", DW$10="MW", DW$10="MN")</formula>
    </cfRule>
    <cfRule type="expression" dxfId="186" priority="204" stopIfTrue="1">
      <formula>(DW$10="T")</formula>
    </cfRule>
  </conditionalFormatting>
  <conditionalFormatting sqref="ED9">
    <cfRule type="containsText" dxfId="185" priority="201" stopIfTrue="1" operator="containsText" text="T">
      <formula>NOT(ISERROR(SEARCH("T",ED9)))</formula>
    </cfRule>
    <cfRule type="containsText" dxfId="184" priority="202" stopIfTrue="1" operator="containsText" text="K">
      <formula>NOT(ISERROR(SEARCH("K",ED9)))</formula>
    </cfRule>
  </conditionalFormatting>
  <conditionalFormatting sqref="ED12:ED203">
    <cfRule type="expression" dxfId="183" priority="199" stopIfTrue="1">
      <formula>OR(ED$10="M", ED$10="MW", ED$10="MN")</formula>
    </cfRule>
    <cfRule type="expression" dxfId="182" priority="200" stopIfTrue="1">
      <formula>(ED$10="T")</formula>
    </cfRule>
  </conditionalFormatting>
  <conditionalFormatting sqref="BB9">
    <cfRule type="containsText" dxfId="181" priority="193" stopIfTrue="1" operator="containsText" text="T">
      <formula>NOT(ISERROR(SEARCH("T",BB9)))</formula>
    </cfRule>
    <cfRule type="containsText" dxfId="180" priority="194" stopIfTrue="1" operator="containsText" text="K">
      <formula>NOT(ISERROR(SEARCH("K",BB9)))</formula>
    </cfRule>
  </conditionalFormatting>
  <conditionalFormatting sqref="BB12:BB203">
    <cfRule type="expression" dxfId="179" priority="191" stopIfTrue="1">
      <formula>OR(BB$10="M", BB$10="MW", BB$10="MN")</formula>
    </cfRule>
    <cfRule type="expression" dxfId="178" priority="192" stopIfTrue="1">
      <formula>(BB$10="T")</formula>
    </cfRule>
  </conditionalFormatting>
  <conditionalFormatting sqref="BF9">
    <cfRule type="containsText" dxfId="177" priority="185" stopIfTrue="1" operator="containsText" text="T">
      <formula>NOT(ISERROR(SEARCH("T",BF9)))</formula>
    </cfRule>
    <cfRule type="containsText" dxfId="176" priority="186" stopIfTrue="1" operator="containsText" text="K">
      <formula>NOT(ISERROR(SEARCH("K",BF9)))</formula>
    </cfRule>
  </conditionalFormatting>
  <conditionalFormatting sqref="BA9">
    <cfRule type="containsText" dxfId="175" priority="189" stopIfTrue="1" operator="containsText" text="T">
      <formula>NOT(ISERROR(SEARCH("T",BA9)))</formula>
    </cfRule>
    <cfRule type="containsText" dxfId="174" priority="190" stopIfTrue="1" operator="containsText" text="K">
      <formula>NOT(ISERROR(SEARCH("K",BA9)))</formula>
    </cfRule>
  </conditionalFormatting>
  <conditionalFormatting sqref="BA12:BA203">
    <cfRule type="expression" dxfId="173" priority="187" stopIfTrue="1">
      <formula>OR(BA$10="M", BA$10="MW", BA$10="MN")</formula>
    </cfRule>
    <cfRule type="expression" dxfId="172" priority="188" stopIfTrue="1">
      <formula>(BA$10="T")</formula>
    </cfRule>
  </conditionalFormatting>
  <conditionalFormatting sqref="BE9">
    <cfRule type="containsText" dxfId="171" priority="181" stopIfTrue="1" operator="containsText" text="T">
      <formula>NOT(ISERROR(SEARCH("T",BE9)))</formula>
    </cfRule>
    <cfRule type="containsText" dxfId="170" priority="182" stopIfTrue="1" operator="containsText" text="K">
      <formula>NOT(ISERROR(SEARCH("K",BE9)))</formula>
    </cfRule>
  </conditionalFormatting>
  <conditionalFormatting sqref="BD9">
    <cfRule type="containsText" dxfId="169" priority="177" stopIfTrue="1" operator="containsText" text="T">
      <formula>NOT(ISERROR(SEARCH("T",BD9)))</formula>
    </cfRule>
    <cfRule type="containsText" dxfId="168" priority="178" stopIfTrue="1" operator="containsText" text="K">
      <formula>NOT(ISERROR(SEARCH("K",BD9)))</formula>
    </cfRule>
  </conditionalFormatting>
  <conditionalFormatting sqref="EB9:EC9">
    <cfRule type="containsText" dxfId="167" priority="165" stopIfTrue="1" operator="containsText" text="T">
      <formula>NOT(ISERROR(SEARCH("T",EB9)))</formula>
    </cfRule>
    <cfRule type="containsText" dxfId="166" priority="166" stopIfTrue="1" operator="containsText" text="K">
      <formula>NOT(ISERROR(SEARCH("K",EB9)))</formula>
    </cfRule>
  </conditionalFormatting>
  <conditionalFormatting sqref="EB13:EC203">
    <cfRule type="expression" dxfId="165" priority="167" stopIfTrue="1">
      <formula>OR(EB$10="M", EB$10="MW", EB$10="MN")</formula>
    </cfRule>
    <cfRule type="expression" dxfId="164" priority="168" stopIfTrue="1">
      <formula>(EB$10="T")</formula>
    </cfRule>
  </conditionalFormatting>
  <conditionalFormatting sqref="EB12:EC12">
    <cfRule type="expression" dxfId="163" priority="163" stopIfTrue="1">
      <formula>OR(EB$10="M", EB$10="MW", EB$10="MN")</formula>
    </cfRule>
    <cfRule type="expression" dxfId="162" priority="164" stopIfTrue="1">
      <formula>(EB$10="T")</formula>
    </cfRule>
  </conditionalFormatting>
  <conditionalFormatting sqref="BX11:BZ11 CE11:CG11 CL11:CN11 DC11:DE11 DQ11:DS11 DJ11:DL11 AT11 BN11 CB11 CI11 CP11:CV11 DG11 DN11 K11 DU11:DV11 AF11 AN11:AR11 O11 S11 U11 W11:AD11 BU11 CZ11 DZ11:EA11 EE11:EN11 BC11:BF11 EP11:ES11 BH11:BL11">
    <cfRule type="expression" dxfId="161" priority="161" stopIfTrue="1">
      <formula>OR(K$10="M", K$10="MW", K$10="MN")</formula>
    </cfRule>
    <cfRule type="expression" dxfId="160" priority="162" stopIfTrue="1">
      <formula>(K$10="T")</formula>
    </cfRule>
  </conditionalFormatting>
  <conditionalFormatting sqref="BW11">
    <cfRule type="expression" dxfId="159" priority="159" stopIfTrue="1">
      <formula>OR(BW$10="M", BW$10="MW", BW$10="MN")</formula>
    </cfRule>
    <cfRule type="expression" dxfId="158" priority="160" stopIfTrue="1">
      <formula>(BW$10="T")</formula>
    </cfRule>
  </conditionalFormatting>
  <conditionalFormatting sqref="CD11">
    <cfRule type="expression" dxfId="157" priority="157" stopIfTrue="1">
      <formula>OR(CD$10="M", CD$10="MW", CD$10="MN")</formula>
    </cfRule>
    <cfRule type="expression" dxfId="156" priority="158" stopIfTrue="1">
      <formula>(CD$10="T")</formula>
    </cfRule>
  </conditionalFormatting>
  <conditionalFormatting sqref="CK11">
    <cfRule type="expression" dxfId="155" priority="155" stopIfTrue="1">
      <formula>OR(CK$10="M", CK$10="MW", CK$10="MN")</formula>
    </cfRule>
    <cfRule type="expression" dxfId="154" priority="156" stopIfTrue="1">
      <formula>(CK$10="T")</formula>
    </cfRule>
  </conditionalFormatting>
  <conditionalFormatting sqref="DB11">
    <cfRule type="expression" dxfId="153" priority="153" stopIfTrue="1">
      <formula>OR(DB$10="M", DB$10="MW", DB$10="MN")</formula>
    </cfRule>
    <cfRule type="expression" dxfId="152" priority="154" stopIfTrue="1">
      <formula>(DB$10="T")</formula>
    </cfRule>
  </conditionalFormatting>
  <conditionalFormatting sqref="DP11">
    <cfRule type="expression" dxfId="151" priority="151" stopIfTrue="1">
      <formula>OR(DP$10="M", DP$10="MW", DP$10="MN")</formula>
    </cfRule>
    <cfRule type="expression" dxfId="150" priority="152" stopIfTrue="1">
      <formula>(DP$10="T")</formula>
    </cfRule>
  </conditionalFormatting>
  <conditionalFormatting sqref="DI11">
    <cfRule type="expression" dxfId="149" priority="149" stopIfTrue="1">
      <formula>OR(DI$10="M", DI$10="MW", DI$10="MN")</formula>
    </cfRule>
    <cfRule type="expression" dxfId="148" priority="150" stopIfTrue="1">
      <formula>(DI$10="T")</formula>
    </cfRule>
  </conditionalFormatting>
  <conditionalFormatting sqref="AS11">
    <cfRule type="expression" dxfId="147" priority="147" stopIfTrue="1">
      <formula>OR(AS$10="M", AS$10="MW", AS$10="MN")</formula>
    </cfRule>
    <cfRule type="expression" dxfId="146" priority="148" stopIfTrue="1">
      <formula>(AS$10="T")</formula>
    </cfRule>
  </conditionalFormatting>
  <conditionalFormatting sqref="BM11">
    <cfRule type="expression" dxfId="145" priority="145" stopIfTrue="1">
      <formula>OR(BM$10="M", BM$10="MW", BM$10="MN")</formula>
    </cfRule>
    <cfRule type="expression" dxfId="144" priority="146" stopIfTrue="1">
      <formula>(BM$10="T")</formula>
    </cfRule>
  </conditionalFormatting>
  <conditionalFormatting sqref="CA11">
    <cfRule type="expression" dxfId="143" priority="143" stopIfTrue="1">
      <formula>OR(CA$10="M", CA$10="MW", CA$10="MN")</formula>
    </cfRule>
    <cfRule type="expression" dxfId="142" priority="144" stopIfTrue="1">
      <formula>(CA$10="T")</formula>
    </cfRule>
  </conditionalFormatting>
  <conditionalFormatting sqref="CH11">
    <cfRule type="expression" dxfId="141" priority="141" stopIfTrue="1">
      <formula>OR(CH$10="M", CH$10="MW", CH$10="MN")</formula>
    </cfRule>
    <cfRule type="expression" dxfId="140" priority="142" stopIfTrue="1">
      <formula>(CH$10="T")</formula>
    </cfRule>
  </conditionalFormatting>
  <conditionalFormatting sqref="CO11">
    <cfRule type="expression" dxfId="139" priority="139" stopIfTrue="1">
      <formula>OR(CO$10="M", CO$10="MW", CO$10="MN")</formula>
    </cfRule>
    <cfRule type="expression" dxfId="138" priority="140" stopIfTrue="1">
      <formula>(CO$10="T")</formula>
    </cfRule>
  </conditionalFormatting>
  <conditionalFormatting sqref="DF11">
    <cfRule type="expression" dxfId="137" priority="137" stopIfTrue="1">
      <formula>OR(DF$10="M", DF$10="MW", DF$10="MN")</formula>
    </cfRule>
    <cfRule type="expression" dxfId="136" priority="138" stopIfTrue="1">
      <formula>(DF$10="T")</formula>
    </cfRule>
  </conditionalFormatting>
  <conditionalFormatting sqref="DM11">
    <cfRule type="expression" dxfId="135" priority="135" stopIfTrue="1">
      <formula>OR(DM$10="M", DM$10="MW", DM$10="MN")</formula>
    </cfRule>
    <cfRule type="expression" dxfId="134" priority="136" stopIfTrue="1">
      <formula>(DM$10="T")</formula>
    </cfRule>
  </conditionalFormatting>
  <conditionalFormatting sqref="DT11">
    <cfRule type="expression" dxfId="133" priority="133" stopIfTrue="1">
      <formula>OR(DT$10="M", DT$10="MW", DT$10="MN")</formula>
    </cfRule>
    <cfRule type="expression" dxfId="132" priority="134" stopIfTrue="1">
      <formula>(DT$10="T")</formula>
    </cfRule>
  </conditionalFormatting>
  <conditionalFormatting sqref="AZ11">
    <cfRule type="expression" dxfId="131" priority="131" stopIfTrue="1">
      <formula>OR(AZ$10="M", AZ$10="MW", AZ$10="MN")</formula>
    </cfRule>
    <cfRule type="expression" dxfId="130" priority="132" stopIfTrue="1">
      <formula>(AZ$10="T")</formula>
    </cfRule>
  </conditionalFormatting>
  <conditionalFormatting sqref="AX11">
    <cfRule type="expression" dxfId="129" priority="129" stopIfTrue="1">
      <formula>OR(AX$10="M", AX$10="MW", AX$10="MN")</formula>
    </cfRule>
    <cfRule type="expression" dxfId="128" priority="130" stopIfTrue="1">
      <formula>(AX$10="T")</formula>
    </cfRule>
  </conditionalFormatting>
  <conditionalFormatting sqref="AU11">
    <cfRule type="expression" dxfId="127" priority="127" stopIfTrue="1">
      <formula>OR(AU$10="M", AU$10="MW", AU$10="MN")</formula>
    </cfRule>
    <cfRule type="expression" dxfId="126" priority="128" stopIfTrue="1">
      <formula>(AU$10="T")</formula>
    </cfRule>
  </conditionalFormatting>
  <conditionalFormatting sqref="G11">
    <cfRule type="expression" dxfId="125" priority="125" stopIfTrue="1">
      <formula>OR(G$10="M", G$10="MW", G$10="MN")</formula>
    </cfRule>
    <cfRule type="expression" dxfId="124" priority="126" stopIfTrue="1">
      <formula>(G$10="T")</formula>
    </cfRule>
  </conditionalFormatting>
  <conditionalFormatting sqref="CC11">
    <cfRule type="expression" dxfId="123" priority="123" stopIfTrue="1">
      <formula>OR(CC$10="M", CC$10="MW", CC$10="MN")</formula>
    </cfRule>
    <cfRule type="expression" dxfId="122" priority="124" stopIfTrue="1">
      <formula>(CC$10="T")</formula>
    </cfRule>
  </conditionalFormatting>
  <conditionalFormatting sqref="CJ11">
    <cfRule type="expression" dxfId="121" priority="121" stopIfTrue="1">
      <formula>OR(CJ$10="M", CJ$10="MW", CJ$10="MN")</formula>
    </cfRule>
    <cfRule type="expression" dxfId="120" priority="122" stopIfTrue="1">
      <formula>(CJ$10="T")</formula>
    </cfRule>
  </conditionalFormatting>
  <conditionalFormatting sqref="DA11">
    <cfRule type="expression" dxfId="119" priority="119" stopIfTrue="1">
      <formula>OR(DA$10="M", DA$10="MW", DA$10="MN")</formula>
    </cfRule>
    <cfRule type="expression" dxfId="118" priority="120" stopIfTrue="1">
      <formula>(DA$10="T")</formula>
    </cfRule>
  </conditionalFormatting>
  <conditionalFormatting sqref="DH11">
    <cfRule type="expression" dxfId="117" priority="117" stopIfTrue="1">
      <formula>OR(DH$10="M", DH$10="MW", DH$10="MN")</formula>
    </cfRule>
    <cfRule type="expression" dxfId="116" priority="118" stopIfTrue="1">
      <formula>(DH$10="T")</formula>
    </cfRule>
  </conditionalFormatting>
  <conditionalFormatting sqref="DO11">
    <cfRule type="expression" dxfId="115" priority="115" stopIfTrue="1">
      <formula>OR(DO$10="M", DO$10="MW", DO$10="MN")</formula>
    </cfRule>
    <cfRule type="expression" dxfId="114" priority="116" stopIfTrue="1">
      <formula>(DO$10="T")</formula>
    </cfRule>
  </conditionalFormatting>
  <conditionalFormatting sqref="BV11">
    <cfRule type="expression" dxfId="113" priority="113" stopIfTrue="1">
      <formula>OR(BV$10="M", BV$10="MW", BV$10="MN")</formula>
    </cfRule>
    <cfRule type="expression" dxfId="112" priority="114" stopIfTrue="1">
      <formula>(BV$10="T")</formula>
    </cfRule>
  </conditionalFormatting>
  <conditionalFormatting sqref="AI11">
    <cfRule type="expression" dxfId="111" priority="111" stopIfTrue="1">
      <formula>OR(AI$10="M", AI$10="MW", AI$10="MN")</formula>
    </cfRule>
    <cfRule type="expression" dxfId="110" priority="112" stopIfTrue="1">
      <formula>(AI$10="T")</formula>
    </cfRule>
  </conditionalFormatting>
  <conditionalFormatting sqref="AG11">
    <cfRule type="expression" dxfId="109" priority="109" stopIfTrue="1">
      <formula>OR(AG$10="M", AG$10="MW", AG$10="MN")</formula>
    </cfRule>
    <cfRule type="expression" dxfId="108" priority="110" stopIfTrue="1">
      <formula>(AG$10="T")</formula>
    </cfRule>
  </conditionalFormatting>
  <conditionalFormatting sqref="AH11">
    <cfRule type="expression" dxfId="107" priority="107" stopIfTrue="1">
      <formula>OR(AH$10="M", AH$10="MW", AH$10="MN")</formula>
    </cfRule>
    <cfRule type="expression" dxfId="106" priority="108" stopIfTrue="1">
      <formula>(AH$10="T")</formula>
    </cfRule>
  </conditionalFormatting>
  <conditionalFormatting sqref="AE11">
    <cfRule type="expression" dxfId="105" priority="105" stopIfTrue="1">
      <formula>OR(AE$10="M", AE$10="MW", AE$10="MN")</formula>
    </cfRule>
    <cfRule type="expression" dxfId="104" priority="106" stopIfTrue="1">
      <formula>(AE$10="T")</formula>
    </cfRule>
  </conditionalFormatting>
  <conditionalFormatting sqref="AM11">
    <cfRule type="expression" dxfId="103" priority="103" stopIfTrue="1">
      <formula>OR(AM$10="M", AM$10="MW", AM$10="MN")</formula>
    </cfRule>
    <cfRule type="expression" dxfId="102" priority="104" stopIfTrue="1">
      <formula>(AM$10="T")</formula>
    </cfRule>
  </conditionalFormatting>
  <conditionalFormatting sqref="AL11">
    <cfRule type="expression" dxfId="101" priority="101" stopIfTrue="1">
      <formula>OR(AL$10="M", AL$10="MW", AL$10="MN")</formula>
    </cfRule>
    <cfRule type="expression" dxfId="100" priority="102" stopIfTrue="1">
      <formula>(AL$10="T")</formula>
    </cfRule>
  </conditionalFormatting>
  <conditionalFormatting sqref="AK11">
    <cfRule type="expression" dxfId="99" priority="99" stopIfTrue="1">
      <formula>OR(AK$10="M", AK$10="MW", AK$10="MN")</formula>
    </cfRule>
    <cfRule type="expression" dxfId="98" priority="100" stopIfTrue="1">
      <formula>(AK$10="T")</formula>
    </cfRule>
  </conditionalFormatting>
  <conditionalFormatting sqref="AJ11">
    <cfRule type="expression" dxfId="97" priority="97" stopIfTrue="1">
      <formula>OR(AJ$10="M", AJ$10="MW", AJ$10="MN")</formula>
    </cfRule>
    <cfRule type="expression" dxfId="96" priority="98" stopIfTrue="1">
      <formula>(AJ$10="T")</formula>
    </cfRule>
  </conditionalFormatting>
  <conditionalFormatting sqref="N11">
    <cfRule type="expression" dxfId="95" priority="95" stopIfTrue="1">
      <formula>OR(N$10="M", N$10="MW", N$10="MN")</formula>
    </cfRule>
    <cfRule type="expression" dxfId="94" priority="96" stopIfTrue="1">
      <formula>(N$10="T")</formula>
    </cfRule>
  </conditionalFormatting>
  <conditionalFormatting sqref="M11">
    <cfRule type="expression" dxfId="93" priority="93" stopIfTrue="1">
      <formula>OR(M$10="M", M$10="MW", M$10="MN")</formula>
    </cfRule>
    <cfRule type="expression" dxfId="92" priority="94" stopIfTrue="1">
      <formula>(M$10="T")</formula>
    </cfRule>
  </conditionalFormatting>
  <conditionalFormatting sqref="L11">
    <cfRule type="expression" dxfId="91" priority="91" stopIfTrue="1">
      <formula>OR(L$10="M", L$10="MW", L$10="MN")</formula>
    </cfRule>
    <cfRule type="expression" dxfId="90" priority="92" stopIfTrue="1">
      <formula>(L$10="T")</formula>
    </cfRule>
  </conditionalFormatting>
  <conditionalFormatting sqref="R11">
    <cfRule type="expression" dxfId="89" priority="89" stopIfTrue="1">
      <formula>OR(R$10="M", R$10="MW", R$10="MN")</formula>
    </cfRule>
    <cfRule type="expression" dxfId="88" priority="90" stopIfTrue="1">
      <formula>(R$10="T")</formula>
    </cfRule>
  </conditionalFormatting>
  <conditionalFormatting sqref="Q11">
    <cfRule type="expression" dxfId="87" priority="87" stopIfTrue="1">
      <formula>OR(Q$10="M", Q$10="MW", Q$10="MN")</formula>
    </cfRule>
    <cfRule type="expression" dxfId="86" priority="88" stopIfTrue="1">
      <formula>(Q$10="T")</formula>
    </cfRule>
  </conditionalFormatting>
  <conditionalFormatting sqref="P11">
    <cfRule type="expression" dxfId="85" priority="85" stopIfTrue="1">
      <formula>OR(P$10="M", P$10="MW", P$10="MN")</formula>
    </cfRule>
    <cfRule type="expression" dxfId="84" priority="86" stopIfTrue="1">
      <formula>(P$10="T")</formula>
    </cfRule>
  </conditionalFormatting>
  <conditionalFormatting sqref="J11">
    <cfRule type="expression" dxfId="83" priority="83" stopIfTrue="1">
      <formula>OR(J$10="M", J$10="MW", J$10="MN")</formula>
    </cfRule>
    <cfRule type="expression" dxfId="82" priority="84" stopIfTrue="1">
      <formula>(J$10="T")</formula>
    </cfRule>
  </conditionalFormatting>
  <conditionalFormatting sqref="I11">
    <cfRule type="expression" dxfId="81" priority="81" stopIfTrue="1">
      <formula>OR(I$10="M", I$10="MW", I$10="MN")</formula>
    </cfRule>
    <cfRule type="expression" dxfId="80" priority="82" stopIfTrue="1">
      <formula>(I$10="T")</formula>
    </cfRule>
  </conditionalFormatting>
  <conditionalFormatting sqref="H11">
    <cfRule type="expression" dxfId="79" priority="79" stopIfTrue="1">
      <formula>OR(H$10="M", H$10="MW", H$10="MN")</formula>
    </cfRule>
    <cfRule type="expression" dxfId="78" priority="80" stopIfTrue="1">
      <formula>(H$10="T")</formula>
    </cfRule>
  </conditionalFormatting>
  <conditionalFormatting sqref="T11">
    <cfRule type="expression" dxfId="77" priority="77" stopIfTrue="1">
      <formula>OR(T$10="M", T$10="MW", T$10="MN")</formula>
    </cfRule>
    <cfRule type="expression" dxfId="76" priority="78" stopIfTrue="1">
      <formula>(T$10="T")</formula>
    </cfRule>
  </conditionalFormatting>
  <conditionalFormatting sqref="V11">
    <cfRule type="expression" dxfId="75" priority="75" stopIfTrue="1">
      <formula>OR(V$10="M", V$10="MW", V$10="MN")</formula>
    </cfRule>
    <cfRule type="expression" dxfId="74" priority="76" stopIfTrue="1">
      <formula>(V$10="T")</formula>
    </cfRule>
  </conditionalFormatting>
  <conditionalFormatting sqref="BQ11">
    <cfRule type="expression" dxfId="73" priority="73" stopIfTrue="1">
      <formula>OR(BQ$10="M", BQ$10="MW", BQ$10="MN")</formula>
    </cfRule>
    <cfRule type="expression" dxfId="72" priority="74" stopIfTrue="1">
      <formula>(BQ$10="T")</formula>
    </cfRule>
  </conditionalFormatting>
  <conditionalFormatting sqref="BP11">
    <cfRule type="expression" dxfId="71" priority="71" stopIfTrue="1">
      <formula>OR(BP$10="M", BP$10="MW", BP$10="MN")</formula>
    </cfRule>
    <cfRule type="expression" dxfId="70" priority="72" stopIfTrue="1">
      <formula>(BP$10="T")</formula>
    </cfRule>
  </conditionalFormatting>
  <conditionalFormatting sqref="BO11">
    <cfRule type="expression" dxfId="69" priority="69" stopIfTrue="1">
      <formula>OR(BO$10="M", BO$10="MW", BO$10="MN")</formula>
    </cfRule>
    <cfRule type="expression" dxfId="68" priority="70" stopIfTrue="1">
      <formula>(BO$10="T")</formula>
    </cfRule>
  </conditionalFormatting>
  <conditionalFormatting sqref="CY11">
    <cfRule type="expression" dxfId="67" priority="67" stopIfTrue="1">
      <formula>OR(CY$10="M", CY$10="MW", CY$10="MN")</formula>
    </cfRule>
    <cfRule type="expression" dxfId="66" priority="68" stopIfTrue="1">
      <formula>(CY$10="T")</formula>
    </cfRule>
  </conditionalFormatting>
  <conditionalFormatting sqref="CX11">
    <cfRule type="expression" dxfId="65" priority="65" stopIfTrue="1">
      <formula>OR(CX$10="M", CX$10="MW", CX$10="MN")</formula>
    </cfRule>
    <cfRule type="expression" dxfId="64" priority="66" stopIfTrue="1">
      <formula>(CX$10="T")</formula>
    </cfRule>
  </conditionalFormatting>
  <conditionalFormatting sqref="CW11">
    <cfRule type="expression" dxfId="63" priority="63" stopIfTrue="1">
      <formula>OR(CW$10="M", CW$10="MW", CW$10="MN")</formula>
    </cfRule>
    <cfRule type="expression" dxfId="62" priority="64" stopIfTrue="1">
      <formula>(CW$10="T")</formula>
    </cfRule>
  </conditionalFormatting>
  <conditionalFormatting sqref="DY11">
    <cfRule type="expression" dxfId="61" priority="61" stopIfTrue="1">
      <formula>OR(DY$10="M", DY$10="MW", DY$10="MN")</formula>
    </cfRule>
    <cfRule type="expression" dxfId="60" priority="62" stopIfTrue="1">
      <formula>(DY$10="T")</formula>
    </cfRule>
  </conditionalFormatting>
  <conditionalFormatting sqref="DX11">
    <cfRule type="expression" dxfId="59" priority="59" stopIfTrue="1">
      <formula>OR(DX$10="M", DX$10="MW", DX$10="MN")</formula>
    </cfRule>
    <cfRule type="expression" dxfId="58" priority="60" stopIfTrue="1">
      <formula>(DX$10="T")</formula>
    </cfRule>
  </conditionalFormatting>
  <conditionalFormatting sqref="DW11">
    <cfRule type="expression" dxfId="57" priority="57" stopIfTrue="1">
      <formula>OR(DW$10="M", DW$10="MW", DW$10="MN")</formula>
    </cfRule>
    <cfRule type="expression" dxfId="56" priority="58" stopIfTrue="1">
      <formula>(DW$10="T")</formula>
    </cfRule>
  </conditionalFormatting>
  <conditionalFormatting sqref="ED11">
    <cfRule type="expression" dxfId="55" priority="55" stopIfTrue="1">
      <formula>OR(ED$10="M", ED$10="MW", ED$10="MN")</formula>
    </cfRule>
    <cfRule type="expression" dxfId="54" priority="56" stopIfTrue="1">
      <formula>(ED$10="T")</formula>
    </cfRule>
  </conditionalFormatting>
  <conditionalFormatting sqref="BB11">
    <cfRule type="expression" dxfId="53" priority="53" stopIfTrue="1">
      <formula>OR(BB$10="M", BB$10="MW", BB$10="MN")</formula>
    </cfRule>
    <cfRule type="expression" dxfId="52" priority="54" stopIfTrue="1">
      <formula>(BB$10="T")</formula>
    </cfRule>
  </conditionalFormatting>
  <conditionalFormatting sqref="BA11">
    <cfRule type="expression" dxfId="51" priority="51" stopIfTrue="1">
      <formula>OR(BA$10="M", BA$10="MW", BA$10="MN")</formula>
    </cfRule>
    <cfRule type="expression" dxfId="50" priority="52" stopIfTrue="1">
      <formula>(BA$10="T")</formula>
    </cfRule>
  </conditionalFormatting>
  <conditionalFormatting sqref="EB11:EC11">
    <cfRule type="expression" dxfId="49" priority="49" stopIfTrue="1">
      <formula>OR(EB$10="M", EB$10="MW", EB$10="MN")</formula>
    </cfRule>
    <cfRule type="expression" dxfId="48" priority="50" stopIfTrue="1">
      <formula>(EB$10="T")</formula>
    </cfRule>
  </conditionalFormatting>
  <conditionalFormatting sqref="AW9">
    <cfRule type="containsText" dxfId="47" priority="47" stopIfTrue="1" operator="containsText" text="T">
      <formula>NOT(ISERROR(SEARCH("T",AW9)))</formula>
    </cfRule>
    <cfRule type="containsText" dxfId="46" priority="48" stopIfTrue="1" operator="containsText" text="K">
      <formula>NOT(ISERROR(SEARCH("K",AW9)))</formula>
    </cfRule>
  </conditionalFormatting>
  <conditionalFormatting sqref="AW12:AW203">
    <cfRule type="expression" dxfId="45" priority="45" stopIfTrue="1">
      <formula>OR(AW$10="M", AW$10="MW", AW$10="MN")</formula>
    </cfRule>
    <cfRule type="expression" dxfId="44" priority="46" stopIfTrue="1">
      <formula>(AW$10="T")</formula>
    </cfRule>
  </conditionalFormatting>
  <conditionalFormatting sqref="AW11">
    <cfRule type="expression" dxfId="43" priority="43" stopIfTrue="1">
      <formula>OR(AW$10="M", AW$10="MW", AW$10="MN")</formula>
    </cfRule>
    <cfRule type="expression" dxfId="42" priority="44" stopIfTrue="1">
      <formula>(AW$10="T")</formula>
    </cfRule>
  </conditionalFormatting>
  <conditionalFormatting sqref="AY9">
    <cfRule type="containsText" dxfId="41" priority="41" stopIfTrue="1" operator="containsText" text="T">
      <formula>NOT(ISERROR(SEARCH("T",AY9)))</formula>
    </cfRule>
    <cfRule type="containsText" dxfId="40" priority="42" stopIfTrue="1" operator="containsText" text="K">
      <formula>NOT(ISERROR(SEARCH("K",AY9)))</formula>
    </cfRule>
  </conditionalFormatting>
  <conditionalFormatting sqref="AY12:AY203">
    <cfRule type="expression" dxfId="39" priority="39" stopIfTrue="1">
      <formula>OR(AY$10="M", AY$10="MW", AY$10="MN")</formula>
    </cfRule>
    <cfRule type="expression" dxfId="38" priority="40" stopIfTrue="1">
      <formula>(AY$10="T")</formula>
    </cfRule>
  </conditionalFormatting>
  <conditionalFormatting sqref="AY11">
    <cfRule type="expression" dxfId="37" priority="37" stopIfTrue="1">
      <formula>OR(AY$10="M", AY$10="MW", AY$10="MN")</formula>
    </cfRule>
    <cfRule type="expression" dxfId="36" priority="38" stopIfTrue="1">
      <formula>(AY$10="T")</formula>
    </cfRule>
  </conditionalFormatting>
  <conditionalFormatting sqref="AV9">
    <cfRule type="containsText" dxfId="35" priority="35" stopIfTrue="1" operator="containsText" text="T">
      <formula>NOT(ISERROR(SEARCH("T",AV9)))</formula>
    </cfRule>
    <cfRule type="containsText" dxfId="34" priority="36" stopIfTrue="1" operator="containsText" text="K">
      <formula>NOT(ISERROR(SEARCH("K",AV9)))</formula>
    </cfRule>
  </conditionalFormatting>
  <conditionalFormatting sqref="AV12:AV203">
    <cfRule type="expression" dxfId="33" priority="33" stopIfTrue="1">
      <formula>OR(AV$10="M", AV$10="MW", AV$10="MN")</formula>
    </cfRule>
    <cfRule type="expression" dxfId="32" priority="34" stopIfTrue="1">
      <formula>(AV$10="T")</formula>
    </cfRule>
  </conditionalFormatting>
  <conditionalFormatting sqref="AV11">
    <cfRule type="expression" dxfId="31" priority="31" stopIfTrue="1">
      <formula>OR(AV$10="M", AV$10="MW", AV$10="MN")</formula>
    </cfRule>
    <cfRule type="expression" dxfId="30" priority="32" stopIfTrue="1">
      <formula>(AV$10="T")</formula>
    </cfRule>
  </conditionalFormatting>
  <conditionalFormatting sqref="EO9">
    <cfRule type="containsText" dxfId="29" priority="29" stopIfTrue="1" operator="containsText" text="T">
      <formula>NOT(ISERROR(SEARCH("T",EO9)))</formula>
    </cfRule>
    <cfRule type="containsText" dxfId="28" priority="30" stopIfTrue="1" operator="containsText" text="K">
      <formula>NOT(ISERROR(SEARCH("K",EO9)))</formula>
    </cfRule>
  </conditionalFormatting>
  <conditionalFormatting sqref="EO12:EO203">
    <cfRule type="expression" dxfId="27" priority="27" stopIfTrue="1">
      <formula>OR(EO$10="M", EO$10="MW", EO$10="MN")</formula>
    </cfRule>
    <cfRule type="expression" dxfId="26" priority="28" stopIfTrue="1">
      <formula>(EO$10="T")</formula>
    </cfRule>
  </conditionalFormatting>
  <conditionalFormatting sqref="EO11">
    <cfRule type="expression" dxfId="25" priority="25" stopIfTrue="1">
      <formula>OR(EO$10="M", EO$10="MW", EO$10="MN")</formula>
    </cfRule>
    <cfRule type="expression" dxfId="24" priority="26" stopIfTrue="1">
      <formula>(EO$10="T")</formula>
    </cfRule>
  </conditionalFormatting>
  <conditionalFormatting sqref="BT9">
    <cfRule type="containsText" dxfId="23" priority="23" stopIfTrue="1" operator="containsText" text="T">
      <formula>NOT(ISERROR(SEARCH("T",BT9)))</formula>
    </cfRule>
    <cfRule type="containsText" dxfId="22" priority="24" stopIfTrue="1" operator="containsText" text="K">
      <formula>NOT(ISERROR(SEARCH("K",BT9)))</formula>
    </cfRule>
  </conditionalFormatting>
  <conditionalFormatting sqref="BT12:BT203">
    <cfRule type="expression" dxfId="21" priority="21" stopIfTrue="1">
      <formula>OR(BT$10="M", BT$10="MW", BT$10="MN")</formula>
    </cfRule>
    <cfRule type="expression" dxfId="20" priority="22" stopIfTrue="1">
      <formula>(BT$10="T")</formula>
    </cfRule>
  </conditionalFormatting>
  <conditionalFormatting sqref="BT11">
    <cfRule type="expression" dxfId="19" priority="19" stopIfTrue="1">
      <formula>OR(BT$10="M", BT$10="MW", BT$10="MN")</formula>
    </cfRule>
    <cfRule type="expression" dxfId="18" priority="20" stopIfTrue="1">
      <formula>(BT$10="T")</formula>
    </cfRule>
  </conditionalFormatting>
  <conditionalFormatting sqref="BR9">
    <cfRule type="containsText" dxfId="17" priority="17" stopIfTrue="1" operator="containsText" text="T">
      <formula>NOT(ISERROR(SEARCH("T",BR9)))</formula>
    </cfRule>
    <cfRule type="containsText" dxfId="16" priority="18" stopIfTrue="1" operator="containsText" text="K">
      <formula>NOT(ISERROR(SEARCH("K",BR9)))</formula>
    </cfRule>
  </conditionalFormatting>
  <conditionalFormatting sqref="BR12">
    <cfRule type="expression" dxfId="15" priority="15" stopIfTrue="1">
      <formula>OR(BR$10="M", BR$10="MW", BR$10="MN")</formula>
    </cfRule>
    <cfRule type="expression" dxfId="14" priority="16" stopIfTrue="1">
      <formula>(BR$10="T")</formula>
    </cfRule>
  </conditionalFormatting>
  <conditionalFormatting sqref="BR11">
    <cfRule type="expression" dxfId="13" priority="13" stopIfTrue="1">
      <formula>OR(BR$10="M", BR$10="MW", BR$10="MN")</formula>
    </cfRule>
    <cfRule type="expression" dxfId="12" priority="14" stopIfTrue="1">
      <formula>(BR$10="T")</formula>
    </cfRule>
  </conditionalFormatting>
  <conditionalFormatting sqref="BS9">
    <cfRule type="containsText" dxfId="11" priority="11" stopIfTrue="1" operator="containsText" text="T">
      <formula>NOT(ISERROR(SEARCH("T",BS9)))</formula>
    </cfRule>
    <cfRule type="containsText" dxfId="10" priority="12" stopIfTrue="1" operator="containsText" text="K">
      <formula>NOT(ISERROR(SEARCH("K",BS9)))</formula>
    </cfRule>
  </conditionalFormatting>
  <conditionalFormatting sqref="BS12">
    <cfRule type="expression" dxfId="9" priority="9" stopIfTrue="1">
      <formula>OR(BS$10="M", BS$10="MW", BS$10="MN")</formula>
    </cfRule>
    <cfRule type="expression" dxfId="8" priority="10" stopIfTrue="1">
      <formula>(BS$10="T")</formula>
    </cfRule>
  </conditionalFormatting>
  <conditionalFormatting sqref="BS11">
    <cfRule type="expression" dxfId="7" priority="7" stopIfTrue="1">
      <formula>OR(BS$10="M", BS$10="MW", BS$10="MN")</formula>
    </cfRule>
    <cfRule type="expression" dxfId="6" priority="8" stopIfTrue="1">
      <formula>(BS$10="T")</formula>
    </cfRule>
  </conditionalFormatting>
  <conditionalFormatting sqref="BG9">
    <cfRule type="containsText" dxfId="5" priority="5" stopIfTrue="1" operator="containsText" text="T">
      <formula>NOT(ISERROR(SEARCH("T",BG9)))</formula>
    </cfRule>
    <cfRule type="containsText" dxfId="4" priority="6" stopIfTrue="1" operator="containsText" text="K">
      <formula>NOT(ISERROR(SEARCH("K",BG9)))</formula>
    </cfRule>
  </conditionalFormatting>
  <conditionalFormatting sqref="BG12:BG203">
    <cfRule type="expression" dxfId="3" priority="3" stopIfTrue="1">
      <formula>OR(BG$10="M", BG$10="MW", BG$10="MN")</formula>
    </cfRule>
    <cfRule type="expression" dxfId="2" priority="4" stopIfTrue="1">
      <formula>(BG$10="T")</formula>
    </cfRule>
  </conditionalFormatting>
  <conditionalFormatting sqref="BG11">
    <cfRule type="expression" dxfId="1" priority="1" stopIfTrue="1">
      <formula>OR(BG$10="M", BG$10="MW", BG$10="MN")</formula>
    </cfRule>
    <cfRule type="expression" dxfId="0" priority="2" stopIfTrue="1">
      <formula>(BG$10="T")</formula>
    </cfRule>
  </conditionalFormatting>
  <dataValidations count="9">
    <dataValidation type="list" allowBlank="1" showInputMessage="1" showErrorMessage="1" errorTitle="Fehlerhafte Eingabe" error="Es sind nur die Werte &quot;m&quot; und &quot;w&quot; erlaubt!" promptTitle="Eingabehilfe" prompt="Hier das Geschlecht auswählen:_x000a_m für Männlich_x000a_w für Weiblich" sqref="E13:E1048576" xr:uid="{00000000-0002-0000-0300-000000000000}">
      <formula1>"m,w"</formula1>
    </dataValidation>
    <dataValidation allowBlank="1" showInputMessage="1" showErrorMessage="1" promptTitle="Eingabe nicht möglich" prompt="Die Altersgruppe wird automatisch aufgrund des Geburtsdatums berechnet. Sie können diese nicht selbst ändern." sqref="F13:F1048576" xr:uid="{00000000-0002-0000-0300-000001000000}"/>
    <dataValidation type="date" allowBlank="1" showInputMessage="1" showErrorMessage="1" errorTitle="Fehlerhafte Eingabe" error="Sie müssen das Datum als Datum eingeben!" promptTitle="Eingabhilfe" prompt="Das Geburtsdatum muss als Datum eingegeben werden. z.B. in der Form 07.03.1985" sqref="D13:D1048576" xr:uid="{00000000-0002-0000-0300-000002000000}">
      <formula1>1</formula1>
      <formula2>73051</formula2>
    </dataValidation>
    <dataValidation allowBlank="1" showInputMessage="1" promptTitle="Eingabe nicht möglich" prompt="Die Anzahl der Formen wird automatisch aufgrund der Einträge in der Tabelle berechnet." sqref="EQ13:EQ1048576" xr:uid="{00000000-0002-0000-0300-000003000000}"/>
    <dataValidation allowBlank="1" showInputMessage="1" promptTitle="Eingabe nicht möglich" prompt="Die Kosten pro Teilnehmer werden automatisch aufgrund der Anzahl der Formen berechnet." sqref="ER13:ER1048576" xr:uid="{00000000-0002-0000-0300-000004000000}"/>
    <dataValidation allowBlank="1" showInputMessage="1" promptTitle="Eingabehilfe" prompt="Hier können Sie abhaken, ob der Teilnehmer seinen Beitrag bereits bezahlt hat." sqref="ES13:ES1048576" xr:uid="{00000000-0002-0000-0300-000005000000}"/>
    <dataValidation type="decimal" operator="greaterThan" allowBlank="1" showInputMessage="1" showErrorMessage="1" errorTitle="Fehlerhafte Eingabe" error="Gewicht als Zahl in Kilogramm eingeben." promptTitle="Eingabehilfe" prompt="Gewicht als Zahl in Kilogramm eingeben." sqref="EN13:EP1048576" xr:uid="{00000000-0002-0000-0300-000006000000}">
      <formula1>0</formula1>
    </dataValidation>
    <dataValidation type="list" allowBlank="1" showDropDown="1" showInputMessage="1" showErrorMessage="1" errorTitle="Fehlerhafte Eingabe" error="Bitte hier ein &quot;x&quot; schreiben, falls die Person in dieser Kategorie teilnehmen wird. Andere Werte sind nicht erlaubt." promptTitle="Eingabehilfe" prompt="Bitte hier ein &quot;x&quot; schreiben, falls die Person in dieser Kategorie teilnehmen wird. Andere Werte sind nicht erlaubt." sqref="EM13:EM1048576 G13:EC1048576" xr:uid="{00000000-0002-0000-0300-000007000000}">
      <formula1>"X,x"</formula1>
    </dataValidation>
    <dataValidation allowBlank="1" showDropDown="1" showInputMessage="1" errorTitle="Falscher Wert eingegeben" error="Bitte hier ein &quot;x&quot; schreiben, falls die Person in dieser Kategorie teilnehmen wird. Andere Werte sind nicht erlaubt." promptTitle="Eingabehilfe" prompt="Hier jeweils einen Buchstaben für die selbe Gruppe verwenden._x000a_z.B. &quot;A&quot; bei den Teilnehmern der ersten Gruppe und &quot;B&quot; bei den Teilnehmern der zweiten Gruppe." sqref="ED13:EL1048576" xr:uid="{00000000-0002-0000-0300-000008000000}"/>
  </dataValidations>
  <pageMargins left="0.7" right="0.7" top="0.78740157499999996" bottom="0.78740157499999996" header="0.3" footer="0.3"/>
  <pageSetup paperSize="9" scale="25" fitToWidth="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ranslations"/>
  <dimension ref="A1:F223"/>
  <sheetViews>
    <sheetView topLeftCell="A55" zoomScaleNormal="100" workbookViewId="0">
      <selection activeCell="A76" sqref="A76"/>
    </sheetView>
  </sheetViews>
  <sheetFormatPr baseColWidth="10" defaultRowHeight="12.75" x14ac:dyDescent="0.2"/>
  <cols>
    <col min="1" max="1" width="49.28515625" customWidth="1"/>
    <col min="2" max="2" width="43" bestFit="1" customWidth="1"/>
    <col min="3" max="3" width="72.5703125" customWidth="1"/>
    <col min="4" max="4" width="36.7109375" customWidth="1"/>
  </cols>
  <sheetData>
    <row r="1" spans="1:6" x14ac:dyDescent="0.2">
      <c r="A1" t="s">
        <v>258</v>
      </c>
      <c r="B1" t="s">
        <v>255</v>
      </c>
      <c r="C1" t="s">
        <v>257</v>
      </c>
      <c r="D1" t="s">
        <v>425</v>
      </c>
      <c r="F1" t="str">
        <f>INDEX(StringSet,MATCH("Vorname",StringKeys,0),LanguageIndex)</f>
        <v>Vorname</v>
      </c>
    </row>
    <row r="2" spans="1:6" x14ac:dyDescent="0.2">
      <c r="A2" s="2" t="s">
        <v>120</v>
      </c>
      <c r="B2" s="2" t="s">
        <v>120</v>
      </c>
      <c r="C2" s="2" t="s">
        <v>259</v>
      </c>
      <c r="D2" t="s">
        <v>426</v>
      </c>
    </row>
    <row r="3" spans="1:6" x14ac:dyDescent="0.2">
      <c r="A3" s="2" t="s">
        <v>119</v>
      </c>
      <c r="B3" s="2" t="s">
        <v>119</v>
      </c>
      <c r="C3" s="2" t="s">
        <v>260</v>
      </c>
      <c r="D3" t="s">
        <v>428</v>
      </c>
    </row>
    <row r="4" spans="1:6" x14ac:dyDescent="0.2">
      <c r="A4" t="s">
        <v>186</v>
      </c>
      <c r="B4" t="s">
        <v>186</v>
      </c>
      <c r="C4" t="s">
        <v>261</v>
      </c>
      <c r="D4" t="s">
        <v>427</v>
      </c>
    </row>
    <row r="5" spans="1:6" x14ac:dyDescent="0.2">
      <c r="A5" t="s">
        <v>0</v>
      </c>
      <c r="B5" t="s">
        <v>0</v>
      </c>
      <c r="C5" t="s">
        <v>0</v>
      </c>
      <c r="D5" t="s">
        <v>429</v>
      </c>
    </row>
    <row r="6" spans="1:6" x14ac:dyDescent="0.2">
      <c r="A6" t="s">
        <v>185</v>
      </c>
      <c r="B6" t="s">
        <v>185</v>
      </c>
      <c r="C6" t="s">
        <v>262</v>
      </c>
      <c r="D6" t="s">
        <v>430</v>
      </c>
    </row>
    <row r="7" spans="1:6" x14ac:dyDescent="0.2">
      <c r="A7" t="s">
        <v>177</v>
      </c>
      <c r="B7" t="s">
        <v>177</v>
      </c>
      <c r="C7" t="s">
        <v>263</v>
      </c>
      <c r="D7" t="s">
        <v>431</v>
      </c>
    </row>
    <row r="8" spans="1:6" x14ac:dyDescent="0.2">
      <c r="A8" s="176" t="s">
        <v>188</v>
      </c>
      <c r="B8" s="176" t="s">
        <v>188</v>
      </c>
      <c r="C8" s="2" t="s">
        <v>264</v>
      </c>
      <c r="D8" t="s">
        <v>432</v>
      </c>
    </row>
    <row r="9" spans="1:6" x14ac:dyDescent="0.2">
      <c r="A9" s="176" t="s">
        <v>115</v>
      </c>
      <c r="B9" s="176" t="s">
        <v>115</v>
      </c>
      <c r="C9" s="2" t="s">
        <v>265</v>
      </c>
      <c r="D9" t="s">
        <v>601</v>
      </c>
    </row>
    <row r="10" spans="1:6" x14ac:dyDescent="0.2">
      <c r="A10" s="176" t="s">
        <v>116</v>
      </c>
      <c r="B10" s="176" t="s">
        <v>116</v>
      </c>
      <c r="C10" s="2" t="s">
        <v>266</v>
      </c>
      <c r="D10" t="s">
        <v>601</v>
      </c>
    </row>
    <row r="11" spans="1:6" x14ac:dyDescent="0.2">
      <c r="A11" s="176" t="s">
        <v>117</v>
      </c>
      <c r="B11" s="176" t="s">
        <v>117</v>
      </c>
      <c r="C11" s="2" t="s">
        <v>117</v>
      </c>
      <c r="D11" t="s">
        <v>602</v>
      </c>
    </row>
    <row r="12" spans="1:6" x14ac:dyDescent="0.2">
      <c r="A12" s="176" t="s">
        <v>282</v>
      </c>
      <c r="B12" s="176" t="s">
        <v>122</v>
      </c>
      <c r="C12" s="2" t="s">
        <v>267</v>
      </c>
      <c r="D12" t="s">
        <v>603</v>
      </c>
    </row>
    <row r="13" spans="1:6" x14ac:dyDescent="0.2">
      <c r="A13" s="177" t="s">
        <v>121</v>
      </c>
      <c r="B13" s="177" t="s">
        <v>121</v>
      </c>
      <c r="C13" s="3" t="s">
        <v>268</v>
      </c>
      <c r="D13" t="s">
        <v>433</v>
      </c>
    </row>
    <row r="14" spans="1:6" x14ac:dyDescent="0.2">
      <c r="A14" s="176" t="s">
        <v>283</v>
      </c>
      <c r="B14" s="176" t="s">
        <v>356</v>
      </c>
      <c r="C14" s="2" t="s">
        <v>357</v>
      </c>
      <c r="D14" t="s">
        <v>434</v>
      </c>
    </row>
    <row r="15" spans="1:6" x14ac:dyDescent="0.2">
      <c r="A15" s="177" t="s">
        <v>123</v>
      </c>
      <c r="B15" s="177" t="s">
        <v>123</v>
      </c>
      <c r="C15" s="3" t="s">
        <v>269</v>
      </c>
      <c r="D15" t="s">
        <v>435</v>
      </c>
    </row>
    <row r="16" spans="1:6" x14ac:dyDescent="0.2">
      <c r="A16" s="176" t="s">
        <v>284</v>
      </c>
      <c r="B16" s="176" t="s">
        <v>358</v>
      </c>
      <c r="C16" s="2" t="s">
        <v>359</v>
      </c>
      <c r="D16" t="s">
        <v>436</v>
      </c>
    </row>
    <row r="17" spans="1:4" x14ac:dyDescent="0.2">
      <c r="A17" s="177" t="s">
        <v>124</v>
      </c>
      <c r="B17" s="177" t="s">
        <v>124</v>
      </c>
      <c r="C17" s="3" t="s">
        <v>270</v>
      </c>
      <c r="D17" t="s">
        <v>437</v>
      </c>
    </row>
    <row r="18" spans="1:4" x14ac:dyDescent="0.2">
      <c r="A18" s="176" t="s">
        <v>285</v>
      </c>
      <c r="B18" s="176" t="s">
        <v>352</v>
      </c>
      <c r="C18" s="2" t="s">
        <v>360</v>
      </c>
      <c r="D18" t="s">
        <v>616</v>
      </c>
    </row>
    <row r="19" spans="1:4" x14ac:dyDescent="0.2">
      <c r="A19" s="176" t="s">
        <v>286</v>
      </c>
      <c r="B19" s="176"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c r="D19" t="s">
        <v>615</v>
      </c>
    </row>
    <row r="20" spans="1:4" x14ac:dyDescent="0.2">
      <c r="A20" s="176" t="s">
        <v>287</v>
      </c>
      <c r="B20" s="176" t="str">
        <f>IF(cellIsTraditional="ja","Ein Sportler kann nur an drei Einzelwettbewerben und jeweils einer Partner- und einem Gruppenwettbewerb teilnehmen.", CONCATENATE("Jede Person darf nur", IF(cellIsRegional="ja"," je traditionell/modern",""), " an 1x Faust, 1x Kurz- und 1x Langwaffe teilnehmen. Flexible und Dopplewaffen zählen dabei zu traditionellen Kurzwaffen."))</f>
        <v>Jede Person darf nur je traditionell/modern an 1x Faust, 1x Kurz- und 1x Langwaffe teilnehmen. Flexible und Dopplewaffen zählen dabei zu traditionellen Kurzwaffen.</v>
      </c>
      <c r="C20" s="181" t="str">
        <f>IF(cellIsTraditional="ja","One athlete can only enter three single events, as well as one duel event and one team event.", CONCATENATE("One athlete can only enter one fist, one short and one long weapon event", IF(cellIsRegional="ja"," for each, traditional and modern",""), ", as well as one duel event and one team event. Flexible and double weapons count as traditional short weapons."))</f>
        <v>One athlete can only enter one fist, one short and one long weapon event for each, traditional and modern, as well as one duel event and one team event. Flexible and double weapons count as traditional short weapons.</v>
      </c>
      <c r="D20" t="s">
        <v>600</v>
      </c>
    </row>
    <row r="21" spans="1:4" x14ac:dyDescent="0.2">
      <c r="A21" s="176" t="s">
        <v>288</v>
      </c>
      <c r="B21" s="176" t="s">
        <v>118</v>
      </c>
      <c r="C21" s="2" t="s">
        <v>361</v>
      </c>
      <c r="D21" t="s">
        <v>614</v>
      </c>
    </row>
    <row r="22" spans="1:4" x14ac:dyDescent="0.2">
      <c r="A22" s="176" t="s">
        <v>289</v>
      </c>
      <c r="B22" s="176" t="s">
        <v>125</v>
      </c>
      <c r="C22" s="2" t="s">
        <v>362</v>
      </c>
      <c r="D22" t="s">
        <v>617</v>
      </c>
    </row>
    <row r="23" spans="1:4" x14ac:dyDescent="0.2">
      <c r="A23" s="176" t="s">
        <v>290</v>
      </c>
      <c r="B23" s="176" t="s">
        <v>126</v>
      </c>
      <c r="C23" s="2" t="s">
        <v>363</v>
      </c>
      <c r="D23" t="s">
        <v>604</v>
      </c>
    </row>
    <row r="24" spans="1:4" x14ac:dyDescent="0.2">
      <c r="A24" s="176" t="s">
        <v>291</v>
      </c>
      <c r="B24" s="176" t="s">
        <v>176</v>
      </c>
      <c r="C24" s="2" t="s">
        <v>364</v>
      </c>
      <c r="D24" t="s">
        <v>605</v>
      </c>
    </row>
    <row r="25" spans="1:4" x14ac:dyDescent="0.2">
      <c r="A25" s="176" t="s">
        <v>418</v>
      </c>
      <c r="B25" s="176" t="str">
        <f>IF(cellIsTraditional="ja", "", "Bei den Spalten für Sparring tragen Sie bitte das Gewicht des Teilnehmers ein.")</f>
        <v>Bei den Spalten für Sparring tragen Sie bitte das Gewicht des Teilnehmers ein.</v>
      </c>
      <c r="C25" s="2" t="str">
        <f>IF(cellIsTraditional="ja","","For the sparring columns, please state the weight of the athlete")</f>
        <v>For the sparring columns, please state the weight of the athlete</v>
      </c>
      <c r="D25" t="s">
        <v>606</v>
      </c>
    </row>
    <row r="26" spans="1:4" x14ac:dyDescent="0.2">
      <c r="A26" s="177" t="s">
        <v>129</v>
      </c>
      <c r="B26" s="177" t="s">
        <v>129</v>
      </c>
      <c r="C26" s="3" t="s">
        <v>271</v>
      </c>
      <c r="D26" t="s">
        <v>439</v>
      </c>
    </row>
    <row r="27" spans="1:4" x14ac:dyDescent="0.2">
      <c r="A27" s="176" t="s">
        <v>130</v>
      </c>
      <c r="B27" s="176" t="s">
        <v>130</v>
      </c>
      <c r="C27" s="2" t="s">
        <v>272</v>
      </c>
      <c r="D27" t="s">
        <v>440</v>
      </c>
    </row>
    <row r="28" spans="1:4" x14ac:dyDescent="0.2">
      <c r="A28" s="176" t="s">
        <v>131</v>
      </c>
      <c r="B28" s="176" t="s">
        <v>131</v>
      </c>
      <c r="C28" s="2" t="s">
        <v>273</v>
      </c>
      <c r="D28" t="s">
        <v>442</v>
      </c>
    </row>
    <row r="29" spans="1:4" x14ac:dyDescent="0.2">
      <c r="A29" s="176" t="s">
        <v>133</v>
      </c>
      <c r="B29" s="176" t="s">
        <v>133</v>
      </c>
      <c r="C29" s="2" t="s">
        <v>274</v>
      </c>
      <c r="D29" t="s">
        <v>607</v>
      </c>
    </row>
    <row r="30" spans="1:4" x14ac:dyDescent="0.2">
      <c r="A30" s="176" t="s">
        <v>132</v>
      </c>
      <c r="B30" s="176" t="s">
        <v>132</v>
      </c>
      <c r="C30" s="2" t="s">
        <v>275</v>
      </c>
      <c r="D30" t="s">
        <v>441</v>
      </c>
    </row>
    <row r="31" spans="1:4" x14ac:dyDescent="0.2">
      <c r="A31" s="176" t="s">
        <v>292</v>
      </c>
      <c r="B31" s="176" t="s">
        <v>128</v>
      </c>
      <c r="C31" t="s">
        <v>276</v>
      </c>
      <c r="D31" t="s">
        <v>608</v>
      </c>
    </row>
    <row r="32" spans="1:4" x14ac:dyDescent="0.2">
      <c r="A32" s="178" t="s">
        <v>4</v>
      </c>
      <c r="B32" s="178" t="s">
        <v>4</v>
      </c>
      <c r="C32" s="13" t="s">
        <v>277</v>
      </c>
      <c r="D32" t="s">
        <v>609</v>
      </c>
    </row>
    <row r="33" spans="1:4" x14ac:dyDescent="0.2">
      <c r="A33" s="179" t="s">
        <v>5</v>
      </c>
      <c r="B33" s="179" t="s">
        <v>5</v>
      </c>
      <c r="C33" s="182" t="s">
        <v>278</v>
      </c>
      <c r="D33" t="s">
        <v>443</v>
      </c>
    </row>
    <row r="34" spans="1:4" x14ac:dyDescent="0.2">
      <c r="A34" s="180" t="s">
        <v>127</v>
      </c>
      <c r="B34" s="180" t="s">
        <v>127</v>
      </c>
      <c r="C34" s="13" t="s">
        <v>279</v>
      </c>
      <c r="D34" t="s">
        <v>444</v>
      </c>
    </row>
    <row r="35" spans="1:4" x14ac:dyDescent="0.2">
      <c r="A35" s="179" t="s">
        <v>106</v>
      </c>
      <c r="B35" s="179" t="s">
        <v>106</v>
      </c>
      <c r="C35" s="182" t="s">
        <v>280</v>
      </c>
      <c r="D35" t="s">
        <v>445</v>
      </c>
    </row>
    <row r="36" spans="1:4" x14ac:dyDescent="0.2">
      <c r="A36" s="2" t="s">
        <v>293</v>
      </c>
      <c r="B36" s="2" t="s">
        <v>135</v>
      </c>
      <c r="C36" s="2" t="s">
        <v>294</v>
      </c>
      <c r="D36" t="s">
        <v>610</v>
      </c>
    </row>
    <row r="37" spans="1:4" x14ac:dyDescent="0.2">
      <c r="A37" t="s">
        <v>1</v>
      </c>
      <c r="B37" t="s">
        <v>1</v>
      </c>
      <c r="C37" t="s">
        <v>295</v>
      </c>
      <c r="D37" t="s">
        <v>446</v>
      </c>
    </row>
    <row r="38" spans="1:4" x14ac:dyDescent="0.2">
      <c r="A38" t="s">
        <v>2</v>
      </c>
      <c r="B38" t="s">
        <v>2</v>
      </c>
      <c r="C38" t="s">
        <v>296</v>
      </c>
      <c r="D38" t="s">
        <v>447</v>
      </c>
    </row>
    <row r="39" spans="1:4" x14ac:dyDescent="0.2">
      <c r="A39" t="s">
        <v>134</v>
      </c>
      <c r="B39" t="s">
        <v>134</v>
      </c>
      <c r="C39" t="s">
        <v>300</v>
      </c>
      <c r="D39" t="s">
        <v>611</v>
      </c>
    </row>
    <row r="40" spans="1:4" x14ac:dyDescent="0.2">
      <c r="A40" t="s">
        <v>182</v>
      </c>
      <c r="B40" t="s">
        <v>182</v>
      </c>
      <c r="C40" t="s">
        <v>182</v>
      </c>
      <c r="D40" t="s">
        <v>448</v>
      </c>
    </row>
    <row r="41" spans="1:4" x14ac:dyDescent="0.2">
      <c r="A41" t="s">
        <v>140</v>
      </c>
      <c r="B41" t="s">
        <v>140</v>
      </c>
      <c r="C41" t="s">
        <v>297</v>
      </c>
      <c r="D41" t="s">
        <v>474</v>
      </c>
    </row>
    <row r="42" spans="1:4" x14ac:dyDescent="0.2">
      <c r="A42" t="s">
        <v>183</v>
      </c>
      <c r="B42" t="s">
        <v>183</v>
      </c>
      <c r="C42" t="s">
        <v>183</v>
      </c>
      <c r="D42" t="s">
        <v>449</v>
      </c>
    </row>
    <row r="43" spans="1:4" x14ac:dyDescent="0.2">
      <c r="A43" t="s">
        <v>139</v>
      </c>
      <c r="B43" t="s">
        <v>139</v>
      </c>
      <c r="C43" t="s">
        <v>421</v>
      </c>
      <c r="D43" t="s">
        <v>612</v>
      </c>
    </row>
    <row r="44" spans="1:4" x14ac:dyDescent="0.2">
      <c r="A44" t="s">
        <v>184</v>
      </c>
      <c r="B44" t="s">
        <v>184</v>
      </c>
      <c r="C44" t="s">
        <v>299</v>
      </c>
      <c r="D44" t="s">
        <v>613</v>
      </c>
    </row>
    <row r="45" spans="1:4" x14ac:dyDescent="0.2">
      <c r="A45" t="s">
        <v>67</v>
      </c>
      <c r="B45" t="s">
        <v>67</v>
      </c>
      <c r="C45" t="s">
        <v>301</v>
      </c>
      <c r="D45" t="s">
        <v>450</v>
      </c>
    </row>
    <row r="46" spans="1:4" x14ac:dyDescent="0.2">
      <c r="A46" t="s">
        <v>68</v>
      </c>
      <c r="B46" t="s">
        <v>68</v>
      </c>
      <c r="C46" t="s">
        <v>302</v>
      </c>
      <c r="D46" t="s">
        <v>451</v>
      </c>
    </row>
    <row r="47" spans="1:4" x14ac:dyDescent="0.2">
      <c r="A47" t="s">
        <v>69</v>
      </c>
      <c r="B47" t="s">
        <v>69</v>
      </c>
      <c r="C47" t="s">
        <v>303</v>
      </c>
      <c r="D47" t="s">
        <v>452</v>
      </c>
    </row>
    <row r="48" spans="1:4" x14ac:dyDescent="0.2">
      <c r="A48" t="s">
        <v>180</v>
      </c>
      <c r="B48" t="s">
        <v>180</v>
      </c>
      <c r="C48" t="s">
        <v>180</v>
      </c>
      <c r="D48" t="s">
        <v>618</v>
      </c>
    </row>
    <row r="49" spans="1:4" x14ac:dyDescent="0.2">
      <c r="A49" t="s">
        <v>243</v>
      </c>
      <c r="B49" t="s">
        <v>243</v>
      </c>
      <c r="C49" t="s">
        <v>304</v>
      </c>
      <c r="D49" t="s">
        <v>619</v>
      </c>
    </row>
    <row r="50" spans="1:4" x14ac:dyDescent="0.2">
      <c r="A50" t="s">
        <v>156</v>
      </c>
      <c r="B50" t="s">
        <v>156</v>
      </c>
      <c r="C50" t="s">
        <v>305</v>
      </c>
      <c r="D50" t="s">
        <v>453</v>
      </c>
    </row>
    <row r="51" spans="1:4" x14ac:dyDescent="0.2">
      <c r="A51" t="s">
        <v>114</v>
      </c>
      <c r="B51" t="s">
        <v>114</v>
      </c>
      <c r="C51" t="s">
        <v>306</v>
      </c>
      <c r="D51" t="s">
        <v>454</v>
      </c>
    </row>
    <row r="52" spans="1:4" x14ac:dyDescent="0.2">
      <c r="A52" t="s">
        <v>140</v>
      </c>
      <c r="B52" t="s">
        <v>140</v>
      </c>
      <c r="C52" t="s">
        <v>140</v>
      </c>
      <c r="D52" t="s">
        <v>474</v>
      </c>
    </row>
    <row r="53" spans="1:4" x14ac:dyDescent="0.2">
      <c r="A53" t="s">
        <v>49</v>
      </c>
      <c r="B53" t="s">
        <v>49</v>
      </c>
      <c r="C53" t="s">
        <v>49</v>
      </c>
      <c r="D53" t="s">
        <v>449</v>
      </c>
    </row>
    <row r="54" spans="1:4" x14ac:dyDescent="0.2">
      <c r="A54" t="s">
        <v>112</v>
      </c>
      <c r="B54" t="s">
        <v>112</v>
      </c>
      <c r="C54" t="s">
        <v>307</v>
      </c>
      <c r="D54" t="s">
        <v>455</v>
      </c>
    </row>
    <row r="55" spans="1:4" x14ac:dyDescent="0.2">
      <c r="A55" t="s">
        <v>79</v>
      </c>
      <c r="B55" t="s">
        <v>79</v>
      </c>
      <c r="C55" t="s">
        <v>308</v>
      </c>
      <c r="D55" t="s">
        <v>456</v>
      </c>
    </row>
    <row r="56" spans="1:4" x14ac:dyDescent="0.2">
      <c r="A56" t="s">
        <v>78</v>
      </c>
      <c r="B56" t="s">
        <v>78</v>
      </c>
      <c r="C56" t="s">
        <v>309</v>
      </c>
      <c r="D56" t="s">
        <v>457</v>
      </c>
    </row>
    <row r="57" spans="1:4" x14ac:dyDescent="0.2">
      <c r="A57" t="s">
        <v>3</v>
      </c>
      <c r="B57" t="s">
        <v>3</v>
      </c>
      <c r="C57" t="s">
        <v>400</v>
      </c>
      <c r="D57" t="s">
        <v>458</v>
      </c>
    </row>
    <row r="58" spans="1:4" x14ac:dyDescent="0.2">
      <c r="A58" t="s">
        <v>8</v>
      </c>
      <c r="B58" t="s">
        <v>8</v>
      </c>
      <c r="C58" t="s">
        <v>8</v>
      </c>
      <c r="D58" t="s">
        <v>463</v>
      </c>
    </row>
    <row r="59" spans="1:4" x14ac:dyDescent="0.2">
      <c r="A59" t="s">
        <v>111</v>
      </c>
      <c r="B59" t="s">
        <v>111</v>
      </c>
      <c r="C59" t="s">
        <v>310</v>
      </c>
      <c r="D59" t="s">
        <v>620</v>
      </c>
    </row>
    <row r="60" spans="1:4" x14ac:dyDescent="0.2">
      <c r="A60" t="s">
        <v>198</v>
      </c>
      <c r="B60" t="s">
        <v>198</v>
      </c>
      <c r="C60" t="s">
        <v>198</v>
      </c>
      <c r="D60" t="s">
        <v>460</v>
      </c>
    </row>
    <row r="61" spans="1:4" x14ac:dyDescent="0.2">
      <c r="A61" t="s">
        <v>199</v>
      </c>
      <c r="B61" t="s">
        <v>199</v>
      </c>
      <c r="C61" t="s">
        <v>199</v>
      </c>
      <c r="D61" t="s">
        <v>461</v>
      </c>
    </row>
    <row r="62" spans="1:4" x14ac:dyDescent="0.2">
      <c r="A62" t="s">
        <v>200</v>
      </c>
      <c r="B62" t="s">
        <v>200</v>
      </c>
      <c r="C62" t="s">
        <v>200</v>
      </c>
      <c r="D62" t="s">
        <v>462</v>
      </c>
    </row>
    <row r="63" spans="1:4" x14ac:dyDescent="0.2">
      <c r="A63" t="s">
        <v>9</v>
      </c>
      <c r="B63" t="s">
        <v>9</v>
      </c>
      <c r="C63" t="s">
        <v>9</v>
      </c>
      <c r="D63" t="s">
        <v>459</v>
      </c>
    </row>
    <row r="64" spans="1:4" x14ac:dyDescent="0.2">
      <c r="A64" t="s">
        <v>21</v>
      </c>
      <c r="B64" t="s">
        <v>21</v>
      </c>
      <c r="C64" t="s">
        <v>311</v>
      </c>
      <c r="D64" t="s">
        <v>464</v>
      </c>
    </row>
    <row r="65" spans="1:4" x14ac:dyDescent="0.2">
      <c r="A65" t="s">
        <v>45</v>
      </c>
      <c r="B65" t="s">
        <v>45</v>
      </c>
      <c r="C65" t="s">
        <v>312</v>
      </c>
      <c r="D65" t="s">
        <v>465</v>
      </c>
    </row>
    <row r="66" spans="1:4" x14ac:dyDescent="0.2">
      <c r="A66" t="s">
        <v>201</v>
      </c>
      <c r="B66" t="s">
        <v>201</v>
      </c>
      <c r="C66" t="s">
        <v>201</v>
      </c>
      <c r="D66" t="s">
        <v>466</v>
      </c>
    </row>
    <row r="67" spans="1:4" x14ac:dyDescent="0.2">
      <c r="A67" t="s">
        <v>202</v>
      </c>
      <c r="B67" t="s">
        <v>202</v>
      </c>
      <c r="C67" t="s">
        <v>202</v>
      </c>
      <c r="D67" t="s">
        <v>467</v>
      </c>
    </row>
    <row r="68" spans="1:4" x14ac:dyDescent="0.2">
      <c r="A68" t="s">
        <v>203</v>
      </c>
      <c r="B68" t="s">
        <v>203</v>
      </c>
      <c r="C68" t="s">
        <v>203</v>
      </c>
      <c r="D68" t="s">
        <v>468</v>
      </c>
    </row>
    <row r="69" spans="1:4" x14ac:dyDescent="0.2">
      <c r="A69" t="s">
        <v>22</v>
      </c>
      <c r="B69" t="s">
        <v>22</v>
      </c>
      <c r="C69" t="s">
        <v>365</v>
      </c>
      <c r="D69" t="s">
        <v>469</v>
      </c>
    </row>
    <row r="70" spans="1:4" x14ac:dyDescent="0.2">
      <c r="A70" t="s">
        <v>82</v>
      </c>
      <c r="B70" t="s">
        <v>82</v>
      </c>
      <c r="C70" t="s">
        <v>313</v>
      </c>
      <c r="D70" t="s">
        <v>470</v>
      </c>
    </row>
    <row r="71" spans="1:4" x14ac:dyDescent="0.2">
      <c r="A71" t="s">
        <v>81</v>
      </c>
      <c r="B71" t="s">
        <v>81</v>
      </c>
      <c r="C71" t="s">
        <v>314</v>
      </c>
      <c r="D71" t="s">
        <v>471</v>
      </c>
    </row>
    <row r="72" spans="1:4" x14ac:dyDescent="0.2">
      <c r="A72" t="s">
        <v>242</v>
      </c>
      <c r="B72" t="s">
        <v>242</v>
      </c>
      <c r="C72" t="s">
        <v>351</v>
      </c>
      <c r="D72" t="s">
        <v>619</v>
      </c>
    </row>
    <row r="73" spans="1:4" x14ac:dyDescent="0.2">
      <c r="A73" t="s">
        <v>51</v>
      </c>
      <c r="B73" t="s">
        <v>51</v>
      </c>
      <c r="C73" t="s">
        <v>51</v>
      </c>
      <c r="D73" t="s">
        <v>472</v>
      </c>
    </row>
    <row r="74" spans="1:4" x14ac:dyDescent="0.2">
      <c r="A74" t="s">
        <v>52</v>
      </c>
      <c r="B74" t="s">
        <v>52</v>
      </c>
      <c r="C74" t="s">
        <v>52</v>
      </c>
      <c r="D74" t="s">
        <v>473</v>
      </c>
    </row>
    <row r="75" spans="1:4" x14ac:dyDescent="0.2">
      <c r="A75" t="s">
        <v>80</v>
      </c>
      <c r="B75" t="s">
        <v>80</v>
      </c>
      <c r="C75" t="s">
        <v>297</v>
      </c>
      <c r="D75" t="s">
        <v>596</v>
      </c>
    </row>
    <row r="76" spans="1:4" x14ac:dyDescent="0.2">
      <c r="A76" t="s">
        <v>424</v>
      </c>
      <c r="B76" t="s">
        <v>204</v>
      </c>
      <c r="C76" t="s">
        <v>204</v>
      </c>
      <c r="D76" t="s">
        <v>475</v>
      </c>
    </row>
    <row r="77" spans="1:4" x14ac:dyDescent="0.2">
      <c r="A77" t="s">
        <v>137</v>
      </c>
      <c r="B77" t="s">
        <v>137</v>
      </c>
      <c r="C77" t="s">
        <v>421</v>
      </c>
      <c r="D77" t="s">
        <v>612</v>
      </c>
    </row>
    <row r="78" spans="1:4" x14ac:dyDescent="0.2">
      <c r="A78" t="s">
        <v>74</v>
      </c>
      <c r="B78" t="s">
        <v>74</v>
      </c>
      <c r="C78" t="s">
        <v>295</v>
      </c>
      <c r="D78" t="s">
        <v>447</v>
      </c>
    </row>
    <row r="79" spans="1:4" x14ac:dyDescent="0.2">
      <c r="A79" t="s">
        <v>2</v>
      </c>
      <c r="B79" t="s">
        <v>2</v>
      </c>
      <c r="C79" t="s">
        <v>256</v>
      </c>
      <c r="D79" t="s">
        <v>438</v>
      </c>
    </row>
    <row r="80" spans="1:4" x14ac:dyDescent="0.2">
      <c r="A80" t="s">
        <v>73</v>
      </c>
      <c r="B80" t="s">
        <v>73</v>
      </c>
      <c r="C80" t="s">
        <v>316</v>
      </c>
      <c r="D80" t="s">
        <v>444</v>
      </c>
    </row>
    <row r="81" spans="1:4" x14ac:dyDescent="0.2">
      <c r="A81" t="s">
        <v>66</v>
      </c>
      <c r="B81" t="s">
        <v>66</v>
      </c>
      <c r="C81" t="s">
        <v>317</v>
      </c>
      <c r="D81" t="s">
        <v>438</v>
      </c>
    </row>
    <row r="82" spans="1:4" x14ac:dyDescent="0.2">
      <c r="A82" t="s">
        <v>105</v>
      </c>
      <c r="B82" t="s">
        <v>105</v>
      </c>
      <c r="C82" t="s">
        <v>318</v>
      </c>
      <c r="D82" t="s">
        <v>476</v>
      </c>
    </row>
    <row r="83" spans="1:4" x14ac:dyDescent="0.2">
      <c r="A83" t="s">
        <v>187</v>
      </c>
      <c r="B83" t="s">
        <v>187</v>
      </c>
      <c r="C83" t="s">
        <v>187</v>
      </c>
      <c r="D83" t="s">
        <v>477</v>
      </c>
    </row>
    <row r="84" spans="1:4" x14ac:dyDescent="0.2">
      <c r="A84" t="s">
        <v>224</v>
      </c>
      <c r="B84" t="s">
        <v>224</v>
      </c>
      <c r="C84" t="s">
        <v>224</v>
      </c>
      <c r="D84" t="s">
        <v>478</v>
      </c>
    </row>
    <row r="85" spans="1:4" x14ac:dyDescent="0.2">
      <c r="A85" t="s">
        <v>225</v>
      </c>
      <c r="B85" t="s">
        <v>225</v>
      </c>
      <c r="C85" t="s">
        <v>225</v>
      </c>
      <c r="D85" t="s">
        <v>479</v>
      </c>
    </row>
    <row r="86" spans="1:4" x14ac:dyDescent="0.2">
      <c r="A86" t="s">
        <v>226</v>
      </c>
      <c r="B86" t="s">
        <v>226</v>
      </c>
      <c r="C86" t="s">
        <v>226</v>
      </c>
      <c r="D86" t="s">
        <v>480</v>
      </c>
    </row>
    <row r="87" spans="1:4" x14ac:dyDescent="0.2">
      <c r="A87" t="s">
        <v>227</v>
      </c>
      <c r="B87" t="s">
        <v>227</v>
      </c>
      <c r="C87" t="s">
        <v>227</v>
      </c>
      <c r="D87" t="s">
        <v>481</v>
      </c>
    </row>
    <row r="88" spans="1:4" x14ac:dyDescent="0.2">
      <c r="A88" t="s">
        <v>217</v>
      </c>
      <c r="B88" t="s">
        <v>217</v>
      </c>
      <c r="C88" t="s">
        <v>217</v>
      </c>
      <c r="D88" t="s">
        <v>482</v>
      </c>
    </row>
    <row r="89" spans="1:4" x14ac:dyDescent="0.2">
      <c r="A89" t="s">
        <v>405</v>
      </c>
      <c r="B89" t="s">
        <v>405</v>
      </c>
      <c r="C89" t="s">
        <v>405</v>
      </c>
      <c r="D89" t="s">
        <v>483</v>
      </c>
    </row>
    <row r="90" spans="1:4" x14ac:dyDescent="0.2">
      <c r="A90" t="s">
        <v>218</v>
      </c>
      <c r="B90" t="s">
        <v>218</v>
      </c>
      <c r="C90" t="s">
        <v>218</v>
      </c>
      <c r="D90" t="s">
        <v>484</v>
      </c>
    </row>
    <row r="91" spans="1:4" x14ac:dyDescent="0.2">
      <c r="A91" t="s">
        <v>219</v>
      </c>
      <c r="B91" t="s">
        <v>219</v>
      </c>
      <c r="C91" t="s">
        <v>219</v>
      </c>
      <c r="D91" t="s">
        <v>485</v>
      </c>
    </row>
    <row r="92" spans="1:4" x14ac:dyDescent="0.2">
      <c r="A92" t="s">
        <v>220</v>
      </c>
      <c r="B92" t="s">
        <v>220</v>
      </c>
      <c r="C92" t="s">
        <v>220</v>
      </c>
      <c r="D92" t="s">
        <v>488</v>
      </c>
    </row>
    <row r="93" spans="1:4" x14ac:dyDescent="0.2">
      <c r="A93" t="s">
        <v>221</v>
      </c>
      <c r="B93" t="s">
        <v>221</v>
      </c>
      <c r="C93" t="s">
        <v>221</v>
      </c>
      <c r="D93" t="s">
        <v>487</v>
      </c>
    </row>
    <row r="94" spans="1:4" x14ac:dyDescent="0.2">
      <c r="A94" t="s">
        <v>222</v>
      </c>
      <c r="B94" t="s">
        <v>222</v>
      </c>
      <c r="C94" t="s">
        <v>222</v>
      </c>
      <c r="D94" t="s">
        <v>486</v>
      </c>
    </row>
    <row r="95" spans="1:4" x14ac:dyDescent="0.2">
      <c r="A95" t="s">
        <v>223</v>
      </c>
      <c r="B95" t="s">
        <v>223</v>
      </c>
      <c r="C95" t="s">
        <v>223</v>
      </c>
      <c r="D95" t="s">
        <v>489</v>
      </c>
    </row>
    <row r="96" spans="1:4" x14ac:dyDescent="0.2">
      <c r="A96" t="s">
        <v>228</v>
      </c>
      <c r="B96" t="s">
        <v>228</v>
      </c>
      <c r="C96" t="s">
        <v>228</v>
      </c>
      <c r="D96" t="s">
        <v>490</v>
      </c>
    </row>
    <row r="97" spans="1:4" x14ac:dyDescent="0.2">
      <c r="A97" t="s">
        <v>229</v>
      </c>
      <c r="B97" t="s">
        <v>229</v>
      </c>
      <c r="C97" t="s">
        <v>229</v>
      </c>
      <c r="D97" t="s">
        <v>491</v>
      </c>
    </row>
    <row r="98" spans="1:4" x14ac:dyDescent="0.2">
      <c r="A98" t="s">
        <v>206</v>
      </c>
      <c r="B98" t="s">
        <v>206</v>
      </c>
      <c r="C98" t="s">
        <v>319</v>
      </c>
      <c r="D98" t="s">
        <v>492</v>
      </c>
    </row>
    <row r="99" spans="1:4" x14ac:dyDescent="0.2">
      <c r="A99" t="s">
        <v>230</v>
      </c>
      <c r="B99" t="s">
        <v>230</v>
      </c>
      <c r="C99" t="s">
        <v>320</v>
      </c>
      <c r="D99" t="s">
        <v>493</v>
      </c>
    </row>
    <row r="100" spans="1:4" x14ac:dyDescent="0.2">
      <c r="A100" t="s">
        <v>28</v>
      </c>
      <c r="B100" t="s">
        <v>28</v>
      </c>
      <c r="C100" t="s">
        <v>344</v>
      </c>
      <c r="D100" t="s">
        <v>494</v>
      </c>
    </row>
    <row r="101" spans="1:4" x14ac:dyDescent="0.2">
      <c r="A101" t="s">
        <v>44</v>
      </c>
      <c r="B101" t="s">
        <v>44</v>
      </c>
      <c r="C101" t="s">
        <v>44</v>
      </c>
      <c r="D101" t="s">
        <v>495</v>
      </c>
    </row>
    <row r="102" spans="1:4" x14ac:dyDescent="0.2">
      <c r="A102" t="s">
        <v>43</v>
      </c>
      <c r="B102" t="s">
        <v>43</v>
      </c>
      <c r="C102" t="s">
        <v>43</v>
      </c>
      <c r="D102" t="s">
        <v>496</v>
      </c>
    </row>
    <row r="103" spans="1:4" x14ac:dyDescent="0.2">
      <c r="A103" t="s">
        <v>30</v>
      </c>
      <c r="B103" t="s">
        <v>30</v>
      </c>
      <c r="C103" t="s">
        <v>385</v>
      </c>
      <c r="D103" t="s">
        <v>499</v>
      </c>
    </row>
    <row r="104" spans="1:4" x14ac:dyDescent="0.2">
      <c r="A104" t="s">
        <v>31</v>
      </c>
      <c r="B104" t="s">
        <v>31</v>
      </c>
      <c r="C104" t="s">
        <v>366</v>
      </c>
      <c r="D104" t="s">
        <v>497</v>
      </c>
    </row>
    <row r="105" spans="1:4" x14ac:dyDescent="0.2">
      <c r="A105" t="s">
        <v>157</v>
      </c>
      <c r="B105" t="s">
        <v>157</v>
      </c>
      <c r="C105" t="s">
        <v>386</v>
      </c>
      <c r="D105" t="s">
        <v>498</v>
      </c>
    </row>
    <row r="106" spans="1:4" x14ac:dyDescent="0.2">
      <c r="A106" t="s">
        <v>158</v>
      </c>
      <c r="B106" t="s">
        <v>158</v>
      </c>
      <c r="C106" t="s">
        <v>367</v>
      </c>
      <c r="D106" t="s">
        <v>500</v>
      </c>
    </row>
    <row r="107" spans="1:4" x14ac:dyDescent="0.2">
      <c r="A107" t="s">
        <v>209</v>
      </c>
      <c r="B107" t="s">
        <v>209</v>
      </c>
      <c r="C107" t="s">
        <v>209</v>
      </c>
      <c r="D107" t="s">
        <v>501</v>
      </c>
    </row>
    <row r="108" spans="1:4" x14ac:dyDescent="0.2">
      <c r="A108" t="s">
        <v>211</v>
      </c>
      <c r="B108" t="s">
        <v>211</v>
      </c>
      <c r="C108" t="s">
        <v>211</v>
      </c>
      <c r="D108" t="s">
        <v>502</v>
      </c>
    </row>
    <row r="109" spans="1:4" x14ac:dyDescent="0.2">
      <c r="A109" t="s">
        <v>212</v>
      </c>
      <c r="B109" t="s">
        <v>212</v>
      </c>
      <c r="C109" t="s">
        <v>212</v>
      </c>
      <c r="D109" t="s">
        <v>503</v>
      </c>
    </row>
    <row r="110" spans="1:4" x14ac:dyDescent="0.2">
      <c r="A110" t="s">
        <v>252</v>
      </c>
      <c r="B110" t="s">
        <v>252</v>
      </c>
      <c r="C110" t="s">
        <v>252</v>
      </c>
      <c r="D110" t="s">
        <v>504</v>
      </c>
    </row>
    <row r="111" spans="1:4" x14ac:dyDescent="0.2">
      <c r="A111" t="s">
        <v>210</v>
      </c>
      <c r="B111" t="s">
        <v>210</v>
      </c>
      <c r="C111" t="s">
        <v>210</v>
      </c>
      <c r="D111" t="s">
        <v>505</v>
      </c>
    </row>
    <row r="112" spans="1:4" x14ac:dyDescent="0.2">
      <c r="A112" t="s">
        <v>213</v>
      </c>
      <c r="B112" t="s">
        <v>213</v>
      </c>
      <c r="C112" t="s">
        <v>213</v>
      </c>
      <c r="D112" t="s">
        <v>506</v>
      </c>
    </row>
    <row r="113" spans="1:4" x14ac:dyDescent="0.2">
      <c r="A113" t="s">
        <v>214</v>
      </c>
      <c r="B113" t="s">
        <v>214</v>
      </c>
      <c r="C113" t="s">
        <v>214</v>
      </c>
      <c r="D113" t="s">
        <v>507</v>
      </c>
    </row>
    <row r="114" spans="1:4" x14ac:dyDescent="0.2">
      <c r="A114" t="s">
        <v>215</v>
      </c>
      <c r="B114" t="s">
        <v>215</v>
      </c>
      <c r="C114" t="s">
        <v>215</v>
      </c>
      <c r="D114" t="s">
        <v>508</v>
      </c>
    </row>
    <row r="115" spans="1:4" x14ac:dyDescent="0.2">
      <c r="A115" t="s">
        <v>216</v>
      </c>
      <c r="B115" t="s">
        <v>216</v>
      </c>
      <c r="C115" t="s">
        <v>321</v>
      </c>
      <c r="D115" t="s">
        <v>509</v>
      </c>
    </row>
    <row r="116" spans="1:4" x14ac:dyDescent="0.2">
      <c r="A116" t="s">
        <v>34</v>
      </c>
      <c r="B116" t="s">
        <v>34</v>
      </c>
      <c r="C116" t="s">
        <v>345</v>
      </c>
      <c r="D116" t="s">
        <v>510</v>
      </c>
    </row>
    <row r="117" spans="1:4" x14ac:dyDescent="0.2">
      <c r="A117" t="s">
        <v>35</v>
      </c>
      <c r="B117" t="s">
        <v>35</v>
      </c>
      <c r="C117" t="s">
        <v>35</v>
      </c>
      <c r="D117" t="s">
        <v>511</v>
      </c>
    </row>
    <row r="118" spans="1:4" x14ac:dyDescent="0.2">
      <c r="A118" t="s">
        <v>42</v>
      </c>
      <c r="B118" t="s">
        <v>42</v>
      </c>
      <c r="C118" t="s">
        <v>42</v>
      </c>
      <c r="D118" t="s">
        <v>512</v>
      </c>
    </row>
    <row r="119" spans="1:4" x14ac:dyDescent="0.2">
      <c r="A119" t="s">
        <v>36</v>
      </c>
      <c r="B119" t="s">
        <v>36</v>
      </c>
      <c r="C119" t="s">
        <v>387</v>
      </c>
      <c r="D119" t="s">
        <v>513</v>
      </c>
    </row>
    <row r="120" spans="1:4" x14ac:dyDescent="0.2">
      <c r="A120" t="s">
        <v>37</v>
      </c>
      <c r="B120" t="s">
        <v>37</v>
      </c>
      <c r="C120" t="s">
        <v>368</v>
      </c>
      <c r="D120" t="s">
        <v>514</v>
      </c>
    </row>
    <row r="121" spans="1:4" x14ac:dyDescent="0.2">
      <c r="A121" t="s">
        <v>159</v>
      </c>
      <c r="B121" t="s">
        <v>159</v>
      </c>
      <c r="C121" t="s">
        <v>388</v>
      </c>
      <c r="D121" t="s">
        <v>515</v>
      </c>
    </row>
    <row r="122" spans="1:4" x14ac:dyDescent="0.2">
      <c r="A122" t="s">
        <v>160</v>
      </c>
      <c r="B122" t="s">
        <v>160</v>
      </c>
      <c r="C122" t="s">
        <v>376</v>
      </c>
      <c r="D122" t="s">
        <v>516</v>
      </c>
    </row>
    <row r="123" spans="1:4" x14ac:dyDescent="0.2">
      <c r="A123" t="s">
        <v>410</v>
      </c>
      <c r="B123" t="s">
        <v>410</v>
      </c>
      <c r="C123" t="s">
        <v>410</v>
      </c>
    </row>
    <row r="124" spans="1:4" x14ac:dyDescent="0.2">
      <c r="A124" t="s">
        <v>409</v>
      </c>
      <c r="B124" t="s">
        <v>409</v>
      </c>
      <c r="C124" t="s">
        <v>415</v>
      </c>
    </row>
    <row r="125" spans="1:4" x14ac:dyDescent="0.2">
      <c r="A125" t="s">
        <v>411</v>
      </c>
      <c r="B125" t="s">
        <v>411</v>
      </c>
      <c r="C125" t="s">
        <v>411</v>
      </c>
    </row>
    <row r="126" spans="1:4" x14ac:dyDescent="0.2">
      <c r="A126" t="s">
        <v>412</v>
      </c>
      <c r="B126" t="s">
        <v>412</v>
      </c>
      <c r="C126" t="s">
        <v>416</v>
      </c>
    </row>
    <row r="127" spans="1:4" x14ac:dyDescent="0.2">
      <c r="A127" t="s">
        <v>413</v>
      </c>
      <c r="B127" t="s">
        <v>413</v>
      </c>
      <c r="C127" t="s">
        <v>413</v>
      </c>
    </row>
    <row r="128" spans="1:4" x14ac:dyDescent="0.2">
      <c r="A128" t="s">
        <v>414</v>
      </c>
      <c r="B128" t="s">
        <v>414</v>
      </c>
      <c r="C128" t="s">
        <v>417</v>
      </c>
    </row>
    <row r="129" spans="1:4" x14ac:dyDescent="0.2">
      <c r="A129" t="s">
        <v>249</v>
      </c>
      <c r="B129" t="s">
        <v>249</v>
      </c>
      <c r="C129" t="s">
        <v>249</v>
      </c>
      <c r="D129" t="s">
        <v>517</v>
      </c>
    </row>
    <row r="130" spans="1:4" x14ac:dyDescent="0.2">
      <c r="A130" t="s">
        <v>250</v>
      </c>
      <c r="B130" t="s">
        <v>250</v>
      </c>
      <c r="C130" t="s">
        <v>250</v>
      </c>
      <c r="D130" t="s">
        <v>518</v>
      </c>
    </row>
    <row r="131" spans="1:4" x14ac:dyDescent="0.2">
      <c r="A131" t="s">
        <v>251</v>
      </c>
      <c r="B131" t="s">
        <v>251</v>
      </c>
      <c r="C131" t="s">
        <v>251</v>
      </c>
      <c r="D131" t="s">
        <v>519</v>
      </c>
    </row>
    <row r="132" spans="1:4" x14ac:dyDescent="0.2">
      <c r="A132" t="s">
        <v>245</v>
      </c>
      <c r="B132" t="s">
        <v>245</v>
      </c>
      <c r="C132" t="s">
        <v>245</v>
      </c>
      <c r="D132" t="s">
        <v>520</v>
      </c>
    </row>
    <row r="133" spans="1:4" x14ac:dyDescent="0.2">
      <c r="A133" t="s">
        <v>246</v>
      </c>
      <c r="B133" t="s">
        <v>246</v>
      </c>
      <c r="C133" t="s">
        <v>246</v>
      </c>
      <c r="D133" t="s">
        <v>621</v>
      </c>
    </row>
    <row r="134" spans="1:4" x14ac:dyDescent="0.2">
      <c r="A134" t="s">
        <v>247</v>
      </c>
      <c r="B134" t="s">
        <v>247</v>
      </c>
      <c r="C134" t="s">
        <v>247</v>
      </c>
      <c r="D134" t="s">
        <v>521</v>
      </c>
    </row>
    <row r="135" spans="1:4" x14ac:dyDescent="0.2">
      <c r="A135" t="s">
        <v>248</v>
      </c>
      <c r="B135" t="s">
        <v>248</v>
      </c>
      <c r="C135" t="s">
        <v>322</v>
      </c>
      <c r="D135" t="s">
        <v>522</v>
      </c>
    </row>
    <row r="136" spans="1:4" x14ac:dyDescent="0.2">
      <c r="A136" t="s">
        <v>38</v>
      </c>
      <c r="B136" t="s">
        <v>38</v>
      </c>
      <c r="C136" t="s">
        <v>38</v>
      </c>
      <c r="D136" t="s">
        <v>524</v>
      </c>
    </row>
    <row r="137" spans="1:4" x14ac:dyDescent="0.2">
      <c r="A137" t="s">
        <v>39</v>
      </c>
      <c r="B137" t="s">
        <v>39</v>
      </c>
      <c r="C137" t="s">
        <v>39</v>
      </c>
      <c r="D137" t="s">
        <v>523</v>
      </c>
    </row>
    <row r="138" spans="1:4" x14ac:dyDescent="0.2">
      <c r="A138" t="s">
        <v>40</v>
      </c>
      <c r="B138" t="s">
        <v>40</v>
      </c>
      <c r="C138" t="s">
        <v>40</v>
      </c>
      <c r="D138" t="s">
        <v>525</v>
      </c>
    </row>
    <row r="139" spans="1:4" x14ac:dyDescent="0.2">
      <c r="A139" t="s">
        <v>96</v>
      </c>
      <c r="B139" t="s">
        <v>96</v>
      </c>
      <c r="C139" t="s">
        <v>96</v>
      </c>
      <c r="D139" t="s">
        <v>526</v>
      </c>
    </row>
    <row r="140" spans="1:4" x14ac:dyDescent="0.2">
      <c r="A140" t="s">
        <v>161</v>
      </c>
      <c r="B140" t="s">
        <v>161</v>
      </c>
      <c r="C140" t="s">
        <v>389</v>
      </c>
      <c r="D140" t="s">
        <v>527</v>
      </c>
    </row>
    <row r="141" spans="1:4" x14ac:dyDescent="0.2">
      <c r="A141" t="s">
        <v>162</v>
      </c>
      <c r="B141" t="s">
        <v>162</v>
      </c>
      <c r="C141" t="s">
        <v>377</v>
      </c>
      <c r="D141" t="s">
        <v>528</v>
      </c>
    </row>
    <row r="142" spans="1:4" x14ac:dyDescent="0.2">
      <c r="A142" t="s">
        <v>235</v>
      </c>
      <c r="B142" t="s">
        <v>235</v>
      </c>
      <c r="C142" t="s">
        <v>323</v>
      </c>
      <c r="D142" t="s">
        <v>529</v>
      </c>
    </row>
    <row r="143" spans="1:4" x14ac:dyDescent="0.2">
      <c r="A143" t="s">
        <v>253</v>
      </c>
      <c r="B143" t="s">
        <v>253</v>
      </c>
      <c r="C143" t="s">
        <v>324</v>
      </c>
      <c r="D143" t="s">
        <v>530</v>
      </c>
    </row>
    <row r="144" spans="1:4" x14ac:dyDescent="0.2">
      <c r="A144" t="s">
        <v>234</v>
      </c>
      <c r="B144" t="s">
        <v>234</v>
      </c>
      <c r="C144" t="s">
        <v>325</v>
      </c>
      <c r="D144" t="s">
        <v>531</v>
      </c>
    </row>
    <row r="145" spans="1:4" x14ac:dyDescent="0.2">
      <c r="A145" t="s">
        <v>231</v>
      </c>
      <c r="B145" t="s">
        <v>231</v>
      </c>
      <c r="C145" t="s">
        <v>326</v>
      </c>
      <c r="D145" t="s">
        <v>532</v>
      </c>
    </row>
    <row r="146" spans="1:4" x14ac:dyDescent="0.2">
      <c r="A146" t="s">
        <v>191</v>
      </c>
      <c r="B146" t="s">
        <v>191</v>
      </c>
      <c r="C146" t="s">
        <v>346</v>
      </c>
      <c r="D146" t="s">
        <v>533</v>
      </c>
    </row>
    <row r="147" spans="1:4" x14ac:dyDescent="0.2">
      <c r="A147" t="s">
        <v>76</v>
      </c>
      <c r="B147" t="s">
        <v>76</v>
      </c>
      <c r="C147" t="s">
        <v>76</v>
      </c>
      <c r="D147" t="s">
        <v>534</v>
      </c>
    </row>
    <row r="148" spans="1:4" x14ac:dyDescent="0.2">
      <c r="A148" t="s">
        <v>77</v>
      </c>
      <c r="B148" t="s">
        <v>77</v>
      </c>
      <c r="C148" t="s">
        <v>77</v>
      </c>
      <c r="D148" t="s">
        <v>535</v>
      </c>
    </row>
    <row r="149" spans="1:4" x14ac:dyDescent="0.2">
      <c r="A149" t="s">
        <v>141</v>
      </c>
      <c r="B149" t="s">
        <v>141</v>
      </c>
      <c r="C149" t="s">
        <v>390</v>
      </c>
      <c r="D149" t="s">
        <v>536</v>
      </c>
    </row>
    <row r="150" spans="1:4" x14ac:dyDescent="0.2">
      <c r="A150" t="s">
        <v>142</v>
      </c>
      <c r="B150" t="s">
        <v>142</v>
      </c>
      <c r="C150" t="s">
        <v>369</v>
      </c>
      <c r="D150" t="s">
        <v>537</v>
      </c>
    </row>
    <row r="151" spans="1:4" x14ac:dyDescent="0.2">
      <c r="A151" t="s">
        <v>163</v>
      </c>
      <c r="B151" t="s">
        <v>163</v>
      </c>
      <c r="C151" t="s">
        <v>391</v>
      </c>
      <c r="D151" t="s">
        <v>538</v>
      </c>
    </row>
    <row r="152" spans="1:4" x14ac:dyDescent="0.2">
      <c r="A152" t="s">
        <v>164</v>
      </c>
      <c r="B152" t="s">
        <v>164</v>
      </c>
      <c r="C152" t="s">
        <v>378</v>
      </c>
      <c r="D152" t="s">
        <v>539</v>
      </c>
    </row>
    <row r="153" spans="1:4" x14ac:dyDescent="0.2">
      <c r="A153" t="s">
        <v>192</v>
      </c>
      <c r="B153" t="s">
        <v>192</v>
      </c>
      <c r="C153" t="s">
        <v>355</v>
      </c>
      <c r="D153" t="s">
        <v>540</v>
      </c>
    </row>
    <row r="154" spans="1:4" x14ac:dyDescent="0.2">
      <c r="A154" t="s">
        <v>83</v>
      </c>
      <c r="B154" t="s">
        <v>83</v>
      </c>
      <c r="C154" t="s">
        <v>83</v>
      </c>
      <c r="D154" t="s">
        <v>541</v>
      </c>
    </row>
    <row r="155" spans="1:4" x14ac:dyDescent="0.2">
      <c r="A155" t="s">
        <v>84</v>
      </c>
      <c r="B155" t="s">
        <v>84</v>
      </c>
      <c r="C155" t="s">
        <v>84</v>
      </c>
      <c r="D155" t="s">
        <v>542</v>
      </c>
    </row>
    <row r="156" spans="1:4" x14ac:dyDescent="0.2">
      <c r="A156" t="s">
        <v>143</v>
      </c>
      <c r="B156" t="s">
        <v>143</v>
      </c>
      <c r="C156" t="s">
        <v>392</v>
      </c>
      <c r="D156" t="s">
        <v>543</v>
      </c>
    </row>
    <row r="157" spans="1:4" x14ac:dyDescent="0.2">
      <c r="A157" t="s">
        <v>144</v>
      </c>
      <c r="B157" t="s">
        <v>144</v>
      </c>
      <c r="C157" t="s">
        <v>370</v>
      </c>
      <c r="D157" t="s">
        <v>544</v>
      </c>
    </row>
    <row r="158" spans="1:4" x14ac:dyDescent="0.2">
      <c r="A158" t="s">
        <v>165</v>
      </c>
      <c r="B158" t="s">
        <v>165</v>
      </c>
      <c r="C158" t="s">
        <v>393</v>
      </c>
      <c r="D158" t="s">
        <v>545</v>
      </c>
    </row>
    <row r="159" spans="1:4" x14ac:dyDescent="0.2">
      <c r="A159" t="s">
        <v>166</v>
      </c>
      <c r="B159" t="s">
        <v>166</v>
      </c>
      <c r="C159" t="s">
        <v>379</v>
      </c>
      <c r="D159" t="s">
        <v>546</v>
      </c>
    </row>
    <row r="160" spans="1:4" x14ac:dyDescent="0.2">
      <c r="A160" t="s">
        <v>193</v>
      </c>
      <c r="B160" t="s">
        <v>193</v>
      </c>
      <c r="C160" t="s">
        <v>347</v>
      </c>
      <c r="D160" t="s">
        <v>547</v>
      </c>
    </row>
    <row r="161" spans="1:4" x14ac:dyDescent="0.2">
      <c r="A161" t="s">
        <v>85</v>
      </c>
      <c r="B161" t="s">
        <v>85</v>
      </c>
      <c r="C161" t="s">
        <v>85</v>
      </c>
      <c r="D161" t="s">
        <v>548</v>
      </c>
    </row>
    <row r="162" spans="1:4" x14ac:dyDescent="0.2">
      <c r="A162" t="s">
        <v>86</v>
      </c>
      <c r="B162" t="s">
        <v>86</v>
      </c>
      <c r="C162" t="s">
        <v>86</v>
      </c>
      <c r="D162" t="s">
        <v>549</v>
      </c>
    </row>
    <row r="163" spans="1:4" x14ac:dyDescent="0.2">
      <c r="A163" t="s">
        <v>145</v>
      </c>
      <c r="B163" t="s">
        <v>145</v>
      </c>
      <c r="C163" t="s">
        <v>394</v>
      </c>
      <c r="D163" t="s">
        <v>550</v>
      </c>
    </row>
    <row r="164" spans="1:4" x14ac:dyDescent="0.2">
      <c r="A164" t="s">
        <v>146</v>
      </c>
      <c r="B164" t="s">
        <v>146</v>
      </c>
      <c r="C164" t="s">
        <v>371</v>
      </c>
      <c r="D164" t="s">
        <v>551</v>
      </c>
    </row>
    <row r="165" spans="1:4" x14ac:dyDescent="0.2">
      <c r="A165" t="s">
        <v>167</v>
      </c>
      <c r="B165" t="s">
        <v>167</v>
      </c>
      <c r="C165" t="s">
        <v>395</v>
      </c>
      <c r="D165" t="s">
        <v>552</v>
      </c>
    </row>
    <row r="166" spans="1:4" x14ac:dyDescent="0.2">
      <c r="A166" t="s">
        <v>168</v>
      </c>
      <c r="B166" t="s">
        <v>168</v>
      </c>
      <c r="C166" t="s">
        <v>380</v>
      </c>
      <c r="D166" t="s">
        <v>553</v>
      </c>
    </row>
    <row r="167" spans="1:4" x14ac:dyDescent="0.2">
      <c r="A167" t="s">
        <v>87</v>
      </c>
      <c r="B167" t="s">
        <v>87</v>
      </c>
      <c r="C167" t="s">
        <v>87</v>
      </c>
      <c r="D167" t="s">
        <v>554</v>
      </c>
    </row>
    <row r="168" spans="1:4" x14ac:dyDescent="0.2">
      <c r="A168" t="s">
        <v>88</v>
      </c>
      <c r="B168" t="s">
        <v>88</v>
      </c>
      <c r="C168" t="s">
        <v>88</v>
      </c>
      <c r="D168" t="s">
        <v>555</v>
      </c>
    </row>
    <row r="169" spans="1:4" x14ac:dyDescent="0.2">
      <c r="A169" t="s">
        <v>181</v>
      </c>
      <c r="B169" t="s">
        <v>181</v>
      </c>
      <c r="C169" t="s">
        <v>404</v>
      </c>
      <c r="D169" t="s">
        <v>556</v>
      </c>
    </row>
    <row r="170" spans="1:4" x14ac:dyDescent="0.2">
      <c r="A170" t="s">
        <v>47</v>
      </c>
      <c r="B170" t="s">
        <v>47</v>
      </c>
      <c r="C170" t="s">
        <v>47</v>
      </c>
      <c r="D170" t="s">
        <v>557</v>
      </c>
    </row>
    <row r="171" spans="1:4" x14ac:dyDescent="0.2">
      <c r="A171" t="s">
        <v>46</v>
      </c>
      <c r="B171" t="s">
        <v>46</v>
      </c>
      <c r="C171" t="s">
        <v>327</v>
      </c>
      <c r="D171" t="s">
        <v>558</v>
      </c>
    </row>
    <row r="172" spans="1:4" x14ac:dyDescent="0.2">
      <c r="A172" t="s">
        <v>48</v>
      </c>
      <c r="B172" t="s">
        <v>48</v>
      </c>
      <c r="C172" t="s">
        <v>328</v>
      </c>
      <c r="D172" t="s">
        <v>559</v>
      </c>
    </row>
    <row r="173" spans="1:4" x14ac:dyDescent="0.2">
      <c r="A173" t="s">
        <v>236</v>
      </c>
      <c r="B173" t="s">
        <v>236</v>
      </c>
      <c r="C173" t="s">
        <v>329</v>
      </c>
      <c r="D173" t="s">
        <v>561</v>
      </c>
    </row>
    <row r="174" spans="1:4" x14ac:dyDescent="0.2">
      <c r="A174" t="s">
        <v>254</v>
      </c>
      <c r="B174" t="s">
        <v>254</v>
      </c>
      <c r="C174" t="s">
        <v>330</v>
      </c>
      <c r="D174" t="s">
        <v>560</v>
      </c>
    </row>
    <row r="175" spans="1:4" x14ac:dyDescent="0.2">
      <c r="A175" t="s">
        <v>237</v>
      </c>
      <c r="B175" t="s">
        <v>237</v>
      </c>
      <c r="C175" t="s">
        <v>331</v>
      </c>
      <c r="D175" t="s">
        <v>562</v>
      </c>
    </row>
    <row r="176" spans="1:4" x14ac:dyDescent="0.2">
      <c r="A176" t="s">
        <v>232</v>
      </c>
      <c r="B176" t="s">
        <v>232</v>
      </c>
      <c r="C176" t="s">
        <v>354</v>
      </c>
      <c r="D176" t="s">
        <v>563</v>
      </c>
    </row>
    <row r="177" spans="1:4" x14ac:dyDescent="0.2">
      <c r="A177" t="s">
        <v>194</v>
      </c>
      <c r="B177" t="s">
        <v>194</v>
      </c>
      <c r="C177" t="s">
        <v>348</v>
      </c>
      <c r="D177" t="s">
        <v>564</v>
      </c>
    </row>
    <row r="178" spans="1:4" x14ac:dyDescent="0.2">
      <c r="A178" t="s">
        <v>89</v>
      </c>
      <c r="B178" t="s">
        <v>89</v>
      </c>
      <c r="C178" t="s">
        <v>89</v>
      </c>
      <c r="D178" t="s">
        <v>565</v>
      </c>
    </row>
    <row r="179" spans="1:4" x14ac:dyDescent="0.2">
      <c r="A179" t="s">
        <v>90</v>
      </c>
      <c r="B179" t="s">
        <v>90</v>
      </c>
      <c r="C179" t="s">
        <v>90</v>
      </c>
      <c r="D179" t="s">
        <v>566</v>
      </c>
    </row>
    <row r="180" spans="1:4" x14ac:dyDescent="0.2">
      <c r="A180" t="s">
        <v>147</v>
      </c>
      <c r="B180" t="s">
        <v>147</v>
      </c>
      <c r="C180" t="s">
        <v>396</v>
      </c>
      <c r="D180" t="s">
        <v>567</v>
      </c>
    </row>
    <row r="181" spans="1:4" x14ac:dyDescent="0.2">
      <c r="A181" t="s">
        <v>148</v>
      </c>
      <c r="B181" t="s">
        <v>148</v>
      </c>
      <c r="C181" t="s">
        <v>372</v>
      </c>
      <c r="D181" t="s">
        <v>568</v>
      </c>
    </row>
    <row r="182" spans="1:4" x14ac:dyDescent="0.2">
      <c r="A182" t="s">
        <v>169</v>
      </c>
      <c r="B182" t="s">
        <v>169</v>
      </c>
      <c r="C182" t="s">
        <v>397</v>
      </c>
      <c r="D182" t="s">
        <v>569</v>
      </c>
    </row>
    <row r="183" spans="1:4" x14ac:dyDescent="0.2">
      <c r="A183" t="s">
        <v>170</v>
      </c>
      <c r="B183" t="s">
        <v>170</v>
      </c>
      <c r="C183" t="s">
        <v>381</v>
      </c>
      <c r="D183" t="s">
        <v>570</v>
      </c>
    </row>
    <row r="184" spans="1:4" x14ac:dyDescent="0.2">
      <c r="A184" t="s">
        <v>195</v>
      </c>
      <c r="B184" t="s">
        <v>195</v>
      </c>
      <c r="C184" t="s">
        <v>349</v>
      </c>
      <c r="D184" t="s">
        <v>571</v>
      </c>
    </row>
    <row r="185" spans="1:4" x14ac:dyDescent="0.2">
      <c r="A185" t="s">
        <v>91</v>
      </c>
      <c r="B185" t="s">
        <v>91</v>
      </c>
      <c r="C185" t="s">
        <v>91</v>
      </c>
      <c r="D185" t="s">
        <v>572</v>
      </c>
    </row>
    <row r="186" spans="1:4" x14ac:dyDescent="0.2">
      <c r="A186" t="s">
        <v>92</v>
      </c>
      <c r="B186" t="s">
        <v>92</v>
      </c>
      <c r="C186" t="s">
        <v>92</v>
      </c>
      <c r="D186" t="s">
        <v>573</v>
      </c>
    </row>
    <row r="187" spans="1:4" x14ac:dyDescent="0.2">
      <c r="A187" t="s">
        <v>149</v>
      </c>
      <c r="B187" t="s">
        <v>149</v>
      </c>
      <c r="C187" t="s">
        <v>398</v>
      </c>
      <c r="D187" t="s">
        <v>574</v>
      </c>
    </row>
    <row r="188" spans="1:4" x14ac:dyDescent="0.2">
      <c r="A188" t="s">
        <v>150</v>
      </c>
      <c r="B188" t="s">
        <v>150</v>
      </c>
      <c r="C188" t="s">
        <v>373</v>
      </c>
      <c r="D188" t="s">
        <v>575</v>
      </c>
    </row>
    <row r="189" spans="1:4" x14ac:dyDescent="0.2">
      <c r="A189" t="s">
        <v>171</v>
      </c>
      <c r="B189" t="s">
        <v>171</v>
      </c>
      <c r="C189" t="s">
        <v>399</v>
      </c>
      <c r="D189" t="s">
        <v>576</v>
      </c>
    </row>
    <row r="190" spans="1:4" x14ac:dyDescent="0.2">
      <c r="A190" t="s">
        <v>172</v>
      </c>
      <c r="B190" t="s">
        <v>172</v>
      </c>
      <c r="C190" t="s">
        <v>382</v>
      </c>
      <c r="D190" t="s">
        <v>577</v>
      </c>
    </row>
    <row r="191" spans="1:4" x14ac:dyDescent="0.2">
      <c r="A191" t="s">
        <v>196</v>
      </c>
      <c r="B191" t="s">
        <v>196</v>
      </c>
      <c r="C191" t="s">
        <v>350</v>
      </c>
      <c r="D191" t="s">
        <v>510</v>
      </c>
    </row>
    <row r="192" spans="1:4" x14ac:dyDescent="0.2">
      <c r="A192" t="s">
        <v>93</v>
      </c>
      <c r="B192" t="s">
        <v>93</v>
      </c>
      <c r="C192" t="s">
        <v>93</v>
      </c>
      <c r="D192" t="s">
        <v>511</v>
      </c>
    </row>
    <row r="193" spans="1:4" x14ac:dyDescent="0.2">
      <c r="A193" t="s">
        <v>94</v>
      </c>
      <c r="B193" t="s">
        <v>94</v>
      </c>
      <c r="C193" t="s">
        <v>94</v>
      </c>
      <c r="D193" t="s">
        <v>578</v>
      </c>
    </row>
    <row r="194" spans="1:4" x14ac:dyDescent="0.2">
      <c r="A194" t="s">
        <v>151</v>
      </c>
      <c r="B194" t="s">
        <v>151</v>
      </c>
      <c r="C194" t="s">
        <v>383</v>
      </c>
      <c r="D194" t="s">
        <v>579</v>
      </c>
    </row>
    <row r="195" spans="1:4" x14ac:dyDescent="0.2">
      <c r="A195" t="s">
        <v>152</v>
      </c>
      <c r="B195" t="s">
        <v>152</v>
      </c>
      <c r="C195" t="s">
        <v>374</v>
      </c>
      <c r="D195" t="s">
        <v>514</v>
      </c>
    </row>
    <row r="196" spans="1:4" x14ac:dyDescent="0.2">
      <c r="A196" t="s">
        <v>173</v>
      </c>
      <c r="B196" t="s">
        <v>173</v>
      </c>
      <c r="C196" t="s">
        <v>384</v>
      </c>
      <c r="D196" t="s">
        <v>580</v>
      </c>
    </row>
    <row r="197" spans="1:4" x14ac:dyDescent="0.2">
      <c r="A197" t="s">
        <v>174</v>
      </c>
      <c r="B197" t="s">
        <v>174</v>
      </c>
      <c r="C197" t="s">
        <v>375</v>
      </c>
      <c r="D197" t="s">
        <v>581</v>
      </c>
    </row>
    <row r="198" spans="1:4" x14ac:dyDescent="0.2">
      <c r="A198" t="s">
        <v>179</v>
      </c>
      <c r="B198" t="s">
        <v>179</v>
      </c>
      <c r="C198" t="s">
        <v>332</v>
      </c>
      <c r="D198" t="s">
        <v>469</v>
      </c>
    </row>
    <row r="199" spans="1:4" x14ac:dyDescent="0.2">
      <c r="A199" t="s">
        <v>233</v>
      </c>
      <c r="B199" t="s">
        <v>233</v>
      </c>
      <c r="C199" t="s">
        <v>333</v>
      </c>
      <c r="D199" t="s">
        <v>582</v>
      </c>
    </row>
    <row r="200" spans="1:4" x14ac:dyDescent="0.2">
      <c r="A200" t="s">
        <v>238</v>
      </c>
      <c r="B200" t="s">
        <v>238</v>
      </c>
      <c r="C200" t="s">
        <v>334</v>
      </c>
      <c r="D200" t="s">
        <v>583</v>
      </c>
    </row>
    <row r="201" spans="1:4" x14ac:dyDescent="0.2">
      <c r="A201" t="s">
        <v>239</v>
      </c>
      <c r="B201" t="s">
        <v>239</v>
      </c>
      <c r="C201" t="s">
        <v>335</v>
      </c>
      <c r="D201" t="s">
        <v>584</v>
      </c>
    </row>
    <row r="202" spans="1:4" x14ac:dyDescent="0.2">
      <c r="A202" t="s">
        <v>244</v>
      </c>
      <c r="B202" t="s">
        <v>244</v>
      </c>
      <c r="C202" t="s">
        <v>336</v>
      </c>
      <c r="D202" t="s">
        <v>585</v>
      </c>
    </row>
    <row r="203" spans="1:4" x14ac:dyDescent="0.2">
      <c r="A203" t="s">
        <v>178</v>
      </c>
      <c r="B203" t="s">
        <v>178</v>
      </c>
      <c r="C203" t="s">
        <v>314</v>
      </c>
      <c r="D203" t="s">
        <v>471</v>
      </c>
    </row>
    <row r="204" spans="1:4" x14ac:dyDescent="0.2">
      <c r="A204" t="s">
        <v>240</v>
      </c>
      <c r="B204" t="s">
        <v>240</v>
      </c>
      <c r="C204" t="s">
        <v>337</v>
      </c>
      <c r="D204" t="s">
        <v>586</v>
      </c>
    </row>
    <row r="205" spans="1:4" x14ac:dyDescent="0.2">
      <c r="A205" t="s">
        <v>407</v>
      </c>
      <c r="B205" t="s">
        <v>407</v>
      </c>
      <c r="C205" t="s">
        <v>408</v>
      </c>
      <c r="D205" t="s">
        <v>587</v>
      </c>
    </row>
    <row r="206" spans="1:4" x14ac:dyDescent="0.2">
      <c r="A206" t="s">
        <v>97</v>
      </c>
      <c r="B206" t="s">
        <v>97</v>
      </c>
      <c r="C206" t="s">
        <v>401</v>
      </c>
      <c r="D206" t="s">
        <v>588</v>
      </c>
    </row>
    <row r="207" spans="1:4" x14ac:dyDescent="0.2">
      <c r="A207" t="s">
        <v>98</v>
      </c>
      <c r="B207" t="s">
        <v>98</v>
      </c>
      <c r="C207" t="s">
        <v>402</v>
      </c>
      <c r="D207" t="s">
        <v>589</v>
      </c>
    </row>
    <row r="208" spans="1:4" x14ac:dyDescent="0.2">
      <c r="A208" t="s">
        <v>99</v>
      </c>
      <c r="B208" t="s">
        <v>99</v>
      </c>
      <c r="C208" t="s">
        <v>338</v>
      </c>
      <c r="D208" t="s">
        <v>590</v>
      </c>
    </row>
    <row r="209" spans="1:4" x14ac:dyDescent="0.2">
      <c r="A209" t="s">
        <v>100</v>
      </c>
      <c r="B209" t="s">
        <v>100</v>
      </c>
      <c r="C209" t="s">
        <v>339</v>
      </c>
      <c r="D209" t="s">
        <v>593</v>
      </c>
    </row>
    <row r="210" spans="1:4" x14ac:dyDescent="0.2">
      <c r="A210" t="s">
        <v>101</v>
      </c>
      <c r="B210" t="s">
        <v>101</v>
      </c>
      <c r="C210" t="s">
        <v>403</v>
      </c>
      <c r="D210" t="s">
        <v>592</v>
      </c>
    </row>
    <row r="211" spans="1:4" x14ac:dyDescent="0.2">
      <c r="A211" t="s">
        <v>102</v>
      </c>
      <c r="B211" t="s">
        <v>102</v>
      </c>
      <c r="C211" t="s">
        <v>402</v>
      </c>
      <c r="D211" t="s">
        <v>591</v>
      </c>
    </row>
    <row r="212" spans="1:4" x14ac:dyDescent="0.2">
      <c r="A212" t="s">
        <v>103</v>
      </c>
      <c r="B212" t="s">
        <v>103</v>
      </c>
      <c r="C212" t="s">
        <v>340</v>
      </c>
      <c r="D212" t="s">
        <v>594</v>
      </c>
    </row>
    <row r="213" spans="1:4" x14ac:dyDescent="0.2">
      <c r="A213" t="s">
        <v>104</v>
      </c>
      <c r="B213" t="s">
        <v>104</v>
      </c>
      <c r="C213" t="s">
        <v>339</v>
      </c>
      <c r="D213" t="s">
        <v>595</v>
      </c>
    </row>
    <row r="214" spans="1:4" x14ac:dyDescent="0.2">
      <c r="A214" t="s">
        <v>50</v>
      </c>
      <c r="B214" t="s">
        <v>50</v>
      </c>
      <c r="C214" t="s">
        <v>353</v>
      </c>
      <c r="D214" t="s">
        <v>597</v>
      </c>
    </row>
    <row r="215" spans="1:4" x14ac:dyDescent="0.2">
      <c r="A215" t="s">
        <v>4</v>
      </c>
      <c r="B215" t="s">
        <v>4</v>
      </c>
      <c r="C215" t="s">
        <v>341</v>
      </c>
      <c r="D215" t="s">
        <v>609</v>
      </c>
    </row>
    <row r="216" spans="1:4" x14ac:dyDescent="0.2">
      <c r="A216" t="s">
        <v>57</v>
      </c>
      <c r="B216" t="s">
        <v>57</v>
      </c>
      <c r="C216" t="s">
        <v>342</v>
      </c>
      <c r="D216" t="s">
        <v>598</v>
      </c>
    </row>
    <row r="217" spans="1:4" x14ac:dyDescent="0.2">
      <c r="A217" t="s">
        <v>113</v>
      </c>
      <c r="B217" t="s">
        <v>113</v>
      </c>
      <c r="C217" t="s">
        <v>343</v>
      </c>
      <c r="D217" t="s">
        <v>599</v>
      </c>
    </row>
    <row r="218" spans="1:4" x14ac:dyDescent="0.2">
      <c r="A218" t="s">
        <v>420</v>
      </c>
      <c r="B218" t="s">
        <v>420</v>
      </c>
      <c r="C218" t="s">
        <v>298</v>
      </c>
      <c r="D218" t="s">
        <v>612</v>
      </c>
    </row>
    <row r="219" spans="1:4" x14ac:dyDescent="0.2">
      <c r="A219" t="s">
        <v>622</v>
      </c>
      <c r="B219" t="s">
        <v>622</v>
      </c>
      <c r="C219" t="s">
        <v>624</v>
      </c>
    </row>
    <row r="220" spans="1:4" x14ac:dyDescent="0.2">
      <c r="A220" t="s">
        <v>623</v>
      </c>
      <c r="B220" t="s">
        <v>623</v>
      </c>
      <c r="C220" t="s">
        <v>625</v>
      </c>
    </row>
    <row r="221" spans="1:4" x14ac:dyDescent="0.2">
      <c r="A221" t="s">
        <v>626</v>
      </c>
      <c r="B221" t="s">
        <v>626</v>
      </c>
      <c r="C221" t="s">
        <v>627</v>
      </c>
    </row>
    <row r="222" spans="1:4" x14ac:dyDescent="0.2">
      <c r="A222" t="s">
        <v>628</v>
      </c>
      <c r="B222" t="s">
        <v>628</v>
      </c>
      <c r="C222" t="s">
        <v>628</v>
      </c>
    </row>
    <row r="223" spans="1:4" x14ac:dyDescent="0.2">
      <c r="A223" t="s">
        <v>630</v>
      </c>
      <c r="B223" t="s">
        <v>205</v>
      </c>
      <c r="C223" t="s">
        <v>297</v>
      </c>
      <c r="D223" t="s">
        <v>474</v>
      </c>
    </row>
  </sheetData>
  <sheetProtection algorithmName="SHA-512" hashValue="PtU8VNOqSl9M+dELHwxHWnUyC6VZNJ4EJv63WD64YYpkVukQcX0M4cSAzALiD+C14qXYyiby6iqxeVLwYpgmow==" saltValue="koOYAN5DJbakg5bNaDP7xA==" spinCount="100000" sheet="1" objects="1" scenarios="1"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Information</vt:lpstr>
      <vt:lpstr>Team</vt:lpstr>
      <vt:lpstr>Referee|Kampfrichter</vt:lpstr>
      <vt:lpstr>Entry Form|Teilnehmer</vt:lpstr>
      <vt:lpstr>Translations</vt:lpstr>
      <vt:lpstr>cBirthdate</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cFirstSingle</vt:lpstr>
      <vt:lpstr>cRefereeFirstname</vt:lpstr>
      <vt:lpstr>cRefereeSurname</vt:lpstr>
      <vt:lpstr>cSanda</vt:lpstr>
      <vt:lpstr>cSex</vt:lpstr>
      <vt:lpstr>cSurname</vt:lpstr>
      <vt:lpstr>German</vt:lpstr>
      <vt:lpstr>Language</vt:lpstr>
      <vt:lpstr>Languages</vt:lpstr>
      <vt:lpstr>rDuration</vt:lpstr>
      <vt:lpstr>rFirstCompetitor</vt:lpstr>
      <vt:lpstr>rFormname</vt:lpstr>
      <vt:lpstr>rLevel</vt:lpstr>
      <vt:lpstr>rName</vt:lpstr>
      <vt:lpstr>rngAgeClasses</vt:lpstr>
      <vt:lpstr>rngCostTable</vt:lpstr>
      <vt:lpstr>rRegionalOnly</vt:lpstr>
      <vt:lpstr>rSingleOrMulti</vt:lpstr>
      <vt:lpstr>rStyle</vt:lpstr>
      <vt:lpstr>rSurname</vt:lpstr>
      <vt:lpstr>rWeapon</vt:lpstr>
      <vt:lpstr>rWeaponstyle</vt:lpstr>
      <vt:lpstr>rWushutype</vt:lpstr>
      <vt:lpstr>StringKeys</vt:lpstr>
      <vt:lpstr>StringSet</vt:lpstr>
    </vt:vector>
  </TitlesOfParts>
  <Company>DWF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Frederic Chucholowski</cp:lastModifiedBy>
  <cp:lastPrinted>2017-03-05T13:25:28Z</cp:lastPrinted>
  <dcterms:created xsi:type="dcterms:W3CDTF">2000-05-18T10:13:17Z</dcterms:created>
  <dcterms:modified xsi:type="dcterms:W3CDTF">2019-04-02T17:47:14Z</dcterms:modified>
</cp:coreProperties>
</file>